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yilmaz\Desktop\Masaüstü 25.05.2022\GÖKSEL YILMAZ\ROTARY\01.07.2021-30.06.2022 YILLIK DENETİM\2020_2021 Bilançolar\2020\"/>
    </mc:Choice>
  </mc:AlternateContent>
  <bookViews>
    <workbookView xWindow="576" yWindow="-108" windowWidth="18732" windowHeight="10416" activeTab="2"/>
  </bookViews>
  <sheets>
    <sheet name="31.12.2020 BİLANÇO" sheetId="1" r:id="rId1"/>
    <sheet name="31.12.2020 BAĞIŞLAR VE GELİRLER" sheetId="2" r:id="rId2"/>
    <sheet name="31.12.2020 GİDERLER" sheetId="3" r:id="rId3"/>
  </sheets>
  <externalReferences>
    <externalReference r:id="rId4"/>
    <externalReference r:id="rId5"/>
    <externalReference r:id="rId6"/>
  </externalReferences>
  <definedNames>
    <definedName name="_xlnm.Print_Area" localSheetId="1">'31.12.2020 BAĞIŞLAR VE GELİRLER'!$B$4:$F$36</definedName>
    <definedName name="_xlnm.Print_Area" localSheetId="0">'31.12.2020 BİLANÇO'!$A$1:$N$105</definedName>
    <definedName name="_xlnm.Print_Area" localSheetId="2">'31.12.2020 GİDERLER'!$B$2:$H$105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" l="1"/>
  <c r="F66" i="1"/>
  <c r="M31" i="1"/>
  <c r="E76" i="3"/>
  <c r="E73" i="3"/>
  <c r="E72" i="3"/>
  <c r="F62" i="3" s="1"/>
  <c r="F29" i="2"/>
  <c r="K20" i="1"/>
  <c r="E37" i="1" l="1"/>
  <c r="F97" i="1"/>
  <c r="F54" i="1"/>
  <c r="E48" i="1"/>
  <c r="E20" i="1"/>
  <c r="M11" i="1" l="1"/>
  <c r="K103" i="3" l="1"/>
  <c r="I91" i="3"/>
  <c r="I90" i="3"/>
  <c r="I88" i="3"/>
  <c r="I84" i="3"/>
  <c r="I83" i="3"/>
  <c r="I82" i="3"/>
  <c r="I75" i="3"/>
  <c r="I73" i="3"/>
  <c r="I72" i="3"/>
  <c r="I70" i="3"/>
  <c r="I68" i="3"/>
  <c r="I67" i="3"/>
  <c r="I66" i="3"/>
  <c r="I65" i="3"/>
  <c r="I64" i="3"/>
  <c r="I62" i="3"/>
  <c r="I58" i="3"/>
  <c r="I57" i="3"/>
  <c r="I56" i="3"/>
  <c r="I55" i="3"/>
  <c r="I54" i="3"/>
  <c r="I53" i="3"/>
  <c r="I52" i="3"/>
  <c r="I50" i="3"/>
  <c r="K47" i="3"/>
  <c r="I36" i="3"/>
  <c r="I35" i="3"/>
  <c r="I34" i="3"/>
  <c r="I33" i="3"/>
  <c r="I28" i="3"/>
  <c r="I24" i="3"/>
  <c r="I22" i="3"/>
  <c r="I20" i="3"/>
  <c r="J20" i="3"/>
  <c r="I19" i="3"/>
  <c r="J17" i="3"/>
  <c r="I14" i="3"/>
  <c r="I12" i="3"/>
  <c r="F91" i="1"/>
  <c r="F18" i="1"/>
  <c r="M18" i="1"/>
  <c r="F11" i="1"/>
  <c r="F104" i="1" s="1"/>
  <c r="G80" i="3" l="1"/>
  <c r="J83" i="3"/>
  <c r="J73" i="3"/>
  <c r="J52" i="3"/>
  <c r="J34" i="3"/>
  <c r="J36" i="3"/>
  <c r="J28" i="3"/>
  <c r="F50" i="3"/>
  <c r="J56" i="3"/>
  <c r="J24" i="3"/>
  <c r="J58" i="3"/>
  <c r="J90" i="3"/>
  <c r="G94" i="3"/>
  <c r="J14" i="3"/>
  <c r="J54" i="3"/>
  <c r="J64" i="3"/>
  <c r="J57" i="3"/>
  <c r="I17" i="3"/>
  <c r="L17" i="3" s="1"/>
  <c r="J55" i="3"/>
  <c r="J66" i="3"/>
  <c r="J68" i="3"/>
  <c r="J72" i="3"/>
  <c r="J12" i="3"/>
  <c r="J22" i="3"/>
  <c r="J84" i="3"/>
  <c r="J91" i="3"/>
  <c r="J53" i="3"/>
  <c r="J82" i="3"/>
  <c r="J67" i="3"/>
  <c r="G88" i="3"/>
  <c r="J70" i="3"/>
  <c r="J65" i="3"/>
  <c r="K20" i="3"/>
  <c r="J33" i="3"/>
  <c r="J75" i="3"/>
  <c r="J35" i="3"/>
  <c r="G17" i="3" l="1"/>
  <c r="J88" i="3"/>
  <c r="F26" i="2"/>
  <c r="F34" i="2" s="1"/>
  <c r="G10" i="3"/>
  <c r="J62" i="3"/>
  <c r="K62" i="3" s="1"/>
  <c r="I47" i="3"/>
  <c r="J50" i="3"/>
  <c r="G47" i="3" l="1"/>
  <c r="G98" i="3" s="1"/>
  <c r="G103" i="3" s="1"/>
  <c r="M52" i="1" l="1"/>
  <c r="M104" i="1" s="1"/>
  <c r="L103" i="3"/>
  <c r="M110" i="1" l="1"/>
</calcChain>
</file>

<file path=xl/sharedStrings.xml><?xml version="1.0" encoding="utf-8"?>
<sst xmlns="http://schemas.openxmlformats.org/spreadsheetml/2006/main" count="258" uniqueCount="177">
  <si>
    <t>=================================================================</t>
  </si>
  <si>
    <t>AKTİF</t>
  </si>
  <si>
    <t>PASİF</t>
  </si>
  <si>
    <t>KASA</t>
  </si>
  <si>
    <t>SATICILAR</t>
  </si>
  <si>
    <t>--------------------------------------------------------------------------------</t>
  </si>
  <si>
    <t>------------------</t>
  </si>
  <si>
    <t>-----------------------------------------------------</t>
  </si>
  <si>
    <t>--------------------</t>
  </si>
  <si>
    <t>Nakit Kasa</t>
  </si>
  <si>
    <t>-------------------</t>
  </si>
  <si>
    <t>BANKALAR</t>
  </si>
  <si>
    <t>ÖDENECEK ÜCRET VERGİ VE FONLAR</t>
  </si>
  <si>
    <t>VADESİZ HESAPLAR (TL)</t>
  </si>
  <si>
    <t>Ücret Gelir Vergisi ve kesintileri</t>
  </si>
  <si>
    <t>Öd.Sosyal Güvenlik kesintileri</t>
  </si>
  <si>
    <t>Ziraat B. Şişli Şb.</t>
  </si>
  <si>
    <t xml:space="preserve">                             5003 Hs.</t>
  </si>
  <si>
    <t>Öd.Serbest Meslek Vergisi</t>
  </si>
  <si>
    <t>Akbank B. Şişli Şb.</t>
  </si>
  <si>
    <t xml:space="preserve">                         254725 Hs.</t>
  </si>
  <si>
    <t>Personel ücretleri /Borçlar</t>
  </si>
  <si>
    <t xml:space="preserve">Garanti B.  Şişli Şb.                            </t>
  </si>
  <si>
    <t xml:space="preserve">                       6295715 Hs.</t>
  </si>
  <si>
    <t>Yapı Kredi B.Şişli Şb.                            87112078 Hs.</t>
  </si>
  <si>
    <t>Yapı Kredi B.Şişli Şb.                            64503485 Hs.</t>
  </si>
  <si>
    <t>VADESİZ DÖVİZ HESAPLARI ( EURO )</t>
  </si>
  <si>
    <t>GİDER TAHAKKUKLARI</t>
  </si>
  <si>
    <t>Akbank 268692 Hs.</t>
  </si>
  <si>
    <t>Personel kıdem tazminatı karşılığı</t>
  </si>
  <si>
    <t>BANKA KREDİLERİ</t>
  </si>
  <si>
    <t>YKB. Banka kredi kartı</t>
  </si>
  <si>
    <t>Akbank 269670 Hs.</t>
  </si>
  <si>
    <t>ÜYELERE BORÇLAR</t>
  </si>
  <si>
    <t>Üye Cari hesap alacakları</t>
  </si>
  <si>
    <t xml:space="preserve">Akbank </t>
  </si>
  <si>
    <t>Şişli Şb.</t>
  </si>
  <si>
    <t xml:space="preserve">                     258699   Hs.</t>
  </si>
  <si>
    <t>DİĞER HAZIR DEĞERLER</t>
  </si>
  <si>
    <t>ALINAN KREDİ KARTLARI</t>
  </si>
  <si>
    <t>-----------------------------------------------------------------</t>
  </si>
  <si>
    <t>Akbank 1926772 Hs.</t>
  </si>
  <si>
    <t>-----------------</t>
  </si>
  <si>
    <t>ÜYE BAĞIŞ VE AİDAT TAHAKKUKLARI</t>
  </si>
  <si>
    <t>GEÇMİŞ YILLAR GELİR FAZLASI</t>
  </si>
  <si>
    <t>Üye Bağış ve Aidatlar</t>
  </si>
  <si>
    <t>Gelir Fazlası</t>
  </si>
  <si>
    <t>GELECEK AYLARA AİT GİDER TAHAKKUKLARI</t>
  </si>
  <si>
    <t>Personel sağlık sigortası</t>
  </si>
  <si>
    <t>GELECEK AYLARA AİT GELİR TAHAKKUKLARI</t>
  </si>
  <si>
    <t>VERİLEN DEPOZİTO VE TEMİNATLAR</t>
  </si>
  <si>
    <t>Elektrik Depozitosu</t>
  </si>
  <si>
    <t>SABİT KIYMETLER</t>
  </si>
  <si>
    <t>Binalar</t>
  </si>
  <si>
    <t>Demirbaşlar</t>
  </si>
  <si>
    <t>BİRİKMİŞ AMORTİSMANLAR   ( - )</t>
  </si>
  <si>
    <t>----------------</t>
  </si>
  <si>
    <t>GENEL TOPLAM</t>
  </si>
  <si>
    <t>==========================================================================================================================================================================================</t>
  </si>
  <si>
    <t>İSTANBUL ROTARY KULÜBÜ DERNEĞİ</t>
  </si>
  <si>
    <t>========================================</t>
  </si>
  <si>
    <t>====================================</t>
  </si>
  <si>
    <t>BAĞIŞLAR VE GELİRLER</t>
  </si>
  <si>
    <t>-----------------------------------------------------------</t>
  </si>
  <si>
    <t>YENİ ÜYE GİRİŞ BAĞIŞI</t>
  </si>
  <si>
    <t>SOSYAL FAALİYETLER BAĞIŞI</t>
  </si>
  <si>
    <t>PROJE BAĞIŞLARI</t>
  </si>
  <si>
    <t>ÇEŞİTLİ BAĞIŞLAR</t>
  </si>
  <si>
    <t>ASGARİ ÜCRET DESTEK TUTARI</t>
  </si>
  <si>
    <t>BANKA FAİZ GELİRİ</t>
  </si>
  <si>
    <t>DÖVİZ KUR FARKI GELİRLERİ</t>
  </si>
  <si>
    <t>AİDATLAR</t>
  </si>
  <si>
    <t>YILLIK AİDATLAR</t>
  </si>
  <si>
    <t>BAĞIŞLAR VE GELİRLER GENEL TOPLAMI</t>
  </si>
  <si>
    <t>===========</t>
  </si>
  <si>
    <t>==================================</t>
  </si>
  <si>
    <t>GİDERLER</t>
  </si>
  <si>
    <t>================================</t>
  </si>
  <si>
    <t>SOSYAL FAALİYET GİDERLERİ</t>
  </si>
  <si>
    <t>----------------------------------------------------------------------------</t>
  </si>
  <si>
    <t>Sosyal Faaliyet giderleri</t>
  </si>
  <si>
    <t>Tercüme giderleri</t>
  </si>
  <si>
    <t>PROJE GİDERLERİ</t>
  </si>
  <si>
    <t>(773 HSP)</t>
  </si>
  <si>
    <t>Gençlik Hizmetleri</t>
  </si>
  <si>
    <t>Rotary 2420.Bölge Federasyonu</t>
  </si>
  <si>
    <t>Etiler Rotary Kulübü Derneği</t>
  </si>
  <si>
    <t>Yeniköy Rotary Kulübü Derneği</t>
  </si>
  <si>
    <t>ŞU ANDA SANAT HSB   İÇİNDE AYRI HSP AÇILACAK</t>
  </si>
  <si>
    <t>YÖNETİM VE FAALİYET GİDERLERİ</t>
  </si>
  <si>
    <t>--------------------------------------------------------------------------</t>
  </si>
  <si>
    <t>BÜRO PERSONEL ÜCRET VE GİDERLERİ</t>
  </si>
  <si>
    <t>Brüt Ücretler</t>
  </si>
  <si>
    <t>İkramiyeler</t>
  </si>
  <si>
    <t>Sosyal Güvenlik İşveren payı</t>
  </si>
  <si>
    <t>Sosyal Güvenlik Destek primi İşveren payı</t>
  </si>
  <si>
    <t>İşsizlik sigorta primi işveren payı</t>
  </si>
  <si>
    <t>Özel Ferdi sağlık sigortası giderleri</t>
  </si>
  <si>
    <t>Personel yemek gideri</t>
  </si>
  <si>
    <t xml:space="preserve">Personel kıdem tazminatı </t>
  </si>
  <si>
    <t>GENEL İDARE GİDERLERİ</t>
  </si>
  <si>
    <t>---------------------------------------------------------------------------</t>
  </si>
  <si>
    <t>Elektrik giderleri</t>
  </si>
  <si>
    <t>Telefon ve Faks giderleri</t>
  </si>
  <si>
    <t>İnternet ve Bilgisayar giderleri</t>
  </si>
  <si>
    <t>Apartman Aidat,su,Onarım ve yakıt giderleri</t>
  </si>
  <si>
    <t>Kırtasiye giderleri</t>
  </si>
  <si>
    <t>Bakım Onarım Gideri</t>
  </si>
  <si>
    <t>Yol,temizlik,posta,su,kargo vs.ms.</t>
  </si>
  <si>
    <t>Diğer giderler</t>
  </si>
  <si>
    <t>Banka giderleri</t>
  </si>
  <si>
    <t>ROTARY 2420.BÖLGE FEDERASYONU</t>
  </si>
  <si>
    <t>VE ROTARY INTERNATIONAL AİDATLARI</t>
  </si>
  <si>
    <t>Rotary 2420.Bölge Federasyon aidatı</t>
  </si>
  <si>
    <t>Rotary Internatıonal Aidatı</t>
  </si>
  <si>
    <t>Rotary Internatıonal dergi giderleri</t>
  </si>
  <si>
    <t>KAMBİYO ZARARLARI</t>
  </si>
  <si>
    <t>GİDERLER GENEL TOPLAMI</t>
  </si>
  <si>
    <t xml:space="preserve">                         270580 Hs.</t>
  </si>
  <si>
    <t xml:space="preserve">                         270579 Hs.</t>
  </si>
  <si>
    <t>VADESİZ DÖVİZ HESAPLARI (USD)</t>
  </si>
  <si>
    <t xml:space="preserve">VADELİ HESAPLAR (TL)   </t>
  </si>
  <si>
    <t>CARİ DÖNEM GİDER FAZLASI</t>
  </si>
  <si>
    <t>DİĞER SOSYAL FAALİYETLER BAĞIŞI</t>
  </si>
  <si>
    <t>TEV EĞİTİM FONU BAĞIŞLARI</t>
  </si>
  <si>
    <t>5510 SK SGK İNDİRİMİ</t>
  </si>
  <si>
    <t>ÖNCEKİ DÖNEM GELİR VE KARLARI</t>
  </si>
  <si>
    <t>Toplum Hizmetleri Sanat Projesi</t>
  </si>
  <si>
    <t xml:space="preserve">Rotary Foundation </t>
  </si>
  <si>
    <t>Rotary Action Group Of Peace</t>
  </si>
  <si>
    <t>Türk Eğitim Vakfı</t>
  </si>
  <si>
    <t>NEF Vakfı</t>
  </si>
  <si>
    <t>Sağlık Desteği Giderleri</t>
  </si>
  <si>
    <t>Türkiye Eğitim Gönüllüleri Vakfı</t>
  </si>
  <si>
    <t>Ayvalık Ayazması Derneği</t>
  </si>
  <si>
    <t>Dış Denetim Giderleri</t>
  </si>
  <si>
    <t>Sigorta Giderleri</t>
  </si>
  <si>
    <t>İlan Giderleri</t>
  </si>
  <si>
    <t>Kur farkı gideri</t>
  </si>
  <si>
    <t>DİĞER OLAĞANDIŞI GELİR VE KARLAR</t>
  </si>
  <si>
    <t>Diğer Sosyal Faaliyet giderleri</t>
  </si>
  <si>
    <t>Gelecek Aylara Ait Sigorta Giderleri</t>
  </si>
  <si>
    <t>İŞ AVANSLARI</t>
  </si>
  <si>
    <t>GELİR TAHAKKUKU</t>
  </si>
  <si>
    <t>İstanbul 2420. Bölge Rotaract Derneği</t>
  </si>
  <si>
    <t>DIGER CESITLI ALACAKLAR</t>
  </si>
  <si>
    <t>Rotary Dergi Giderleri</t>
  </si>
  <si>
    <t>01.01.2020 - 31.12.2020</t>
  </si>
  <si>
    <t>01.01.2020- 31.12.2020</t>
  </si>
  <si>
    <t>( $ 4.913,36 )</t>
  </si>
  <si>
    <t>( $ 4.840,71 )</t>
  </si>
  <si>
    <t>Akbank 264245 Hs.</t>
  </si>
  <si>
    <t>Üyelere Verilen İş Avansı</t>
  </si>
  <si>
    <t>NART SİG. VE REAS. BROK. A.Ş.</t>
  </si>
  <si>
    <t>ÖNCEKİ DÖNEM GİDER VE ZARARLARI (-)</t>
  </si>
  <si>
    <t>Terkin Edilen Sosyal Faal. Bağışı ve Yıllık Aidatlar</t>
  </si>
  <si>
    <t xml:space="preserve">Zeytin Çekirdekleri Derneği </t>
  </si>
  <si>
    <t>Barış İçin Müzik</t>
  </si>
  <si>
    <t>Renkli Matematik Dünyası</t>
  </si>
  <si>
    <t>Ateş Böceği Öğrenim Birimi Bağışları</t>
  </si>
  <si>
    <t>Beyoğlu Rotary Kulübü Derneği</t>
  </si>
  <si>
    <t>Fındıklı Rotary Kulübü Derneği</t>
  </si>
  <si>
    <t>Tohum Türkiye Otizm Erken Tanı ve Eğitim Vakfı</t>
  </si>
  <si>
    <t>İstanbul Filarmoni Derneği</t>
  </si>
  <si>
    <t>Yenidoğan İşitme Engelli Çocuklar Gideri</t>
  </si>
  <si>
    <t>İstanbul Boğaziçi Rotary Kulübü Derneği</t>
  </si>
  <si>
    <t>Eğitim Desteği Giderleri</t>
  </si>
  <si>
    <t>Boğaziçi Üniversitesi Vakfı</t>
  </si>
  <si>
    <t>İstanbul Kültür Sanat Vakfı</t>
  </si>
  <si>
    <t>2020 YILI CARİ DÖNEM GİDER FAZLASI</t>
  </si>
  <si>
    <t>====================================================================================</t>
  </si>
  <si>
    <t>--------------------------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</si>
  <si>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</si>
  <si>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===============================================================================</t>
  </si>
  <si>
    <t>Personele Verilen İş Avansı</t>
  </si>
  <si>
    <t>01.01.2020 - 31.12.2020 DÖNEMİ</t>
  </si>
  <si>
    <t>31.12.2020 TARİHLİ BİLANÇO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</si>
</sst>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;[Red]\-#,##0.00\ [$€-1]"/>
    <numFmt numFmtId="166" formatCode="#,##0.0000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1"/>
      <name val="Arial"/>
      <family val="2"/>
      <charset val="162"/>
    </font>
    <font>
      <b/>
      <u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6"/>
      <color rgb="FF00206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2">
    <xf numFmtId="0" fontId="0" fillId="0" borderId="0" xfId="0"/>
    <xf numFmtId="0" fontId="2" fillId="2" borderId="0" xfId="1" applyFont="1" applyFill="1"/>
    <xf numFmtId="4" fontId="2" fillId="2" borderId="0" xfId="1" applyNumberFormat="1" applyFont="1" applyFill="1"/>
    <xf numFmtId="0" fontId="1" fillId="2" borderId="0" xfId="1" applyFill="1"/>
    <xf numFmtId="0" fontId="2" fillId="2" borderId="0" xfId="1" quotePrefix="1" applyFont="1" applyFill="1"/>
    <xf numFmtId="4" fontId="2" fillId="2" borderId="0" xfId="1" applyNumberFormat="1" applyFont="1" applyFill="1" applyAlignment="1">
      <alignment horizontal="right"/>
    </xf>
    <xf numFmtId="4" fontId="2" fillId="2" borderId="0" xfId="1" quotePrefix="1" applyNumberFormat="1" applyFont="1" applyFill="1"/>
    <xf numFmtId="4" fontId="2" fillId="2" borderId="0" xfId="1" quotePrefix="1" applyNumberFormat="1" applyFont="1" applyFill="1" applyAlignment="1">
      <alignment horizontal="right"/>
    </xf>
    <xf numFmtId="164" fontId="2" fillId="2" borderId="0" xfId="1" applyNumberFormat="1" applyFont="1" applyFill="1"/>
    <xf numFmtId="2" fontId="2" fillId="2" borderId="0" xfId="1" applyNumberFormat="1" applyFont="1" applyFill="1"/>
    <xf numFmtId="0" fontId="2" fillId="2" borderId="0" xfId="1" applyFont="1" applyFill="1" applyAlignment="1">
      <alignment horizontal="right"/>
    </xf>
    <xf numFmtId="0" fontId="3" fillId="2" borderId="0" xfId="1" applyFont="1" applyFill="1"/>
    <xf numFmtId="4" fontId="3" fillId="2" borderId="0" xfId="1" applyNumberFormat="1" applyFont="1" applyFill="1"/>
    <xf numFmtId="4" fontId="3" fillId="2" borderId="0" xfId="1" applyNumberFormat="1" applyFont="1" applyFill="1" applyAlignment="1">
      <alignment horizontal="center"/>
    </xf>
    <xf numFmtId="14" fontId="4" fillId="2" borderId="0" xfId="1" applyNumberFormat="1" applyFont="1" applyFill="1" applyAlignment="1">
      <alignment horizontal="center" vertical="center"/>
    </xf>
    <xf numFmtId="0" fontId="3" fillId="2" borderId="0" xfId="1" quotePrefix="1" applyFont="1" applyFill="1"/>
    <xf numFmtId="3" fontId="3" fillId="2" borderId="0" xfId="1" applyNumberFormat="1" applyFont="1" applyFill="1"/>
    <xf numFmtId="4" fontId="1" fillId="2" borderId="0" xfId="1" applyNumberFormat="1" applyFill="1"/>
    <xf numFmtId="4" fontId="3" fillId="2" borderId="0" xfId="1" quotePrefix="1" applyNumberFormat="1" applyFont="1" applyFill="1"/>
    <xf numFmtId="4" fontId="5" fillId="2" borderId="0" xfId="1" applyNumberFormat="1" applyFont="1" applyFill="1"/>
    <xf numFmtId="0" fontId="6" fillId="2" borderId="0" xfId="1" applyFont="1" applyFill="1"/>
    <xf numFmtId="4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7" fillId="2" borderId="0" xfId="1" applyFont="1" applyFill="1"/>
    <xf numFmtId="0" fontId="8" fillId="2" borderId="0" xfId="1" applyFont="1" applyFill="1"/>
    <xf numFmtId="0" fontId="6" fillId="2" borderId="0" xfId="1" quotePrefix="1" applyFont="1" applyFill="1"/>
    <xf numFmtId="14" fontId="8" fillId="2" borderId="0" xfId="1" applyNumberFormat="1" applyFont="1" applyFill="1"/>
    <xf numFmtId="4" fontId="3" fillId="2" borderId="0" xfId="1" quotePrefix="1" applyNumberFormat="1" applyFont="1" applyFill="1" applyAlignment="1">
      <alignment horizontal="right"/>
    </xf>
    <xf numFmtId="4" fontId="3" fillId="2" borderId="0" xfId="1" applyNumberFormat="1" applyFont="1" applyFill="1" applyAlignment="1">
      <alignment horizontal="right"/>
    </xf>
    <xf numFmtId="4" fontId="8" fillId="2" borderId="0" xfId="1" applyNumberFormat="1" applyFont="1" applyFill="1"/>
    <xf numFmtId="4" fontId="6" fillId="2" borderId="0" xfId="1" quotePrefix="1" applyNumberFormat="1" applyFont="1" applyFill="1" applyAlignment="1">
      <alignment horizontal="right"/>
    </xf>
    <xf numFmtId="4" fontId="5" fillId="2" borderId="0" xfId="1" applyNumberFormat="1" applyFont="1" applyFill="1" applyAlignment="1">
      <alignment horizontal="right"/>
    </xf>
    <xf numFmtId="4" fontId="5" fillId="2" borderId="0" xfId="1" quotePrefix="1" applyNumberFormat="1" applyFont="1" applyFill="1" applyAlignment="1">
      <alignment horizontal="right"/>
    </xf>
    <xf numFmtId="4" fontId="7" fillId="2" borderId="0" xfId="1" applyNumberFormat="1" applyFont="1" applyFill="1" applyAlignment="1">
      <alignment horizontal="right"/>
    </xf>
    <xf numFmtId="4" fontId="10" fillId="2" borderId="0" xfId="1" applyNumberFormat="1" applyFont="1" applyFill="1" applyAlignment="1">
      <alignment horizontal="right"/>
    </xf>
    <xf numFmtId="3" fontId="7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quotePrefix="1" applyFont="1" applyFill="1" applyAlignment="1">
      <alignment horizontal="center"/>
    </xf>
    <xf numFmtId="4" fontId="11" fillId="2" borderId="0" xfId="1" applyNumberFormat="1" applyFont="1" applyFill="1" applyAlignment="1">
      <alignment horizontal="right"/>
    </xf>
    <xf numFmtId="4" fontId="6" fillId="2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anbulrotary-my.sharepoint.com/personal/muhasebe_istanbulrotary_org/Documents/Masa&#252;st&#252;/MAL&#304;%20TABLOLAR/2020_05_Y&#214;NET&#304;M_KURULU/30042020_MizanNis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anbulrotary-my.sharepoint.com/personal/muhasebe_istanbulrotary_org/Documents/Masa&#252;st&#252;%20ESRA/T&#220;Z&#220;K%20VE%20MEVZUATLAR/Masa&#252;st&#252;/30%20Haziran%202020%20Mali%20Tablolar&#305;/mizan31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anbulrotary-my.sharepoint.com/personal/muhasebe_istanbulrotary_org/Documents/Masa&#252;st&#252;%20ESRA/T&#220;Z&#220;K%20VE%20MEVZUATLAR/Masa&#252;st&#252;/30%20Haziran%202020%20Mali%20Tablolar&#305;/M&#304;ZANLAR%20MAY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30042020_MizanNisan"/>
      <sheetName val="30042020_KebirMizanNisan"/>
    </sheetNames>
    <sheetDataSet>
      <sheetData sheetId="0" refreshError="1"/>
      <sheetData sheetId="1" refreshError="1"/>
      <sheetData sheetId="2" refreshError="1">
        <row r="4">
          <cell r="E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52020"/>
      <sheetName val="Sheet1"/>
    </sheetNames>
    <sheetDataSet>
      <sheetData sheetId="0">
        <row r="718">
          <cell r="F718">
            <v>279852.89</v>
          </cell>
        </row>
        <row r="749">
          <cell r="E749">
            <v>5657.32</v>
          </cell>
        </row>
        <row r="753">
          <cell r="E753">
            <v>0</v>
          </cell>
        </row>
        <row r="758">
          <cell r="E758">
            <v>184386.24</v>
          </cell>
        </row>
        <row r="759">
          <cell r="E759">
            <v>108664</v>
          </cell>
        </row>
        <row r="760">
          <cell r="E760">
            <v>24529.5</v>
          </cell>
        </row>
        <row r="761">
          <cell r="E761">
            <v>6781.4</v>
          </cell>
        </row>
        <row r="762">
          <cell r="E762">
            <v>26211.87</v>
          </cell>
        </row>
        <row r="763">
          <cell r="E763">
            <v>661.6</v>
          </cell>
        </row>
        <row r="764">
          <cell r="E764">
            <v>17537.87</v>
          </cell>
        </row>
        <row r="765">
          <cell r="E765">
            <v>28735.72</v>
          </cell>
        </row>
        <row r="766">
          <cell r="E766">
            <v>585.29999999999995</v>
          </cell>
        </row>
        <row r="767">
          <cell r="E767">
            <v>1790.85</v>
          </cell>
        </row>
        <row r="769">
          <cell r="E769">
            <v>3284</v>
          </cell>
        </row>
        <row r="770">
          <cell r="E770">
            <v>17565.7</v>
          </cell>
        </row>
        <row r="771">
          <cell r="E771">
            <v>145803.31</v>
          </cell>
        </row>
        <row r="772">
          <cell r="E772">
            <v>12063.46</v>
          </cell>
        </row>
        <row r="773">
          <cell r="E773">
            <v>4133.74</v>
          </cell>
        </row>
        <row r="775">
          <cell r="E775">
            <v>600</v>
          </cell>
        </row>
        <row r="776">
          <cell r="E776">
            <v>5290</v>
          </cell>
        </row>
        <row r="777">
          <cell r="E777">
            <v>60416</v>
          </cell>
        </row>
        <row r="778">
          <cell r="E778">
            <v>52250.91</v>
          </cell>
        </row>
        <row r="783">
          <cell r="E783">
            <v>350</v>
          </cell>
        </row>
        <row r="785">
          <cell r="E785">
            <v>148946.01</v>
          </cell>
        </row>
        <row r="787">
          <cell r="E787">
            <v>61481.57</v>
          </cell>
        </row>
        <row r="788">
          <cell r="E788">
            <v>203055</v>
          </cell>
        </row>
        <row r="790">
          <cell r="E790">
            <v>5550</v>
          </cell>
        </row>
        <row r="791">
          <cell r="E791">
            <v>10541.87</v>
          </cell>
        </row>
        <row r="792">
          <cell r="E792">
            <v>25000</v>
          </cell>
        </row>
        <row r="793">
          <cell r="E793">
            <v>30744</v>
          </cell>
        </row>
        <row r="795">
          <cell r="E795">
            <v>5470.59</v>
          </cell>
        </row>
        <row r="796">
          <cell r="E796">
            <v>5470.59</v>
          </cell>
        </row>
        <row r="797">
          <cell r="E797">
            <v>5395.47</v>
          </cell>
        </row>
        <row r="798">
          <cell r="E798">
            <v>75.12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31052020_MİZAN"/>
    </sheetNames>
    <sheetDataSet>
      <sheetData sheetId="0" refreshError="1"/>
      <sheetData sheetId="1" refreshError="1">
        <row r="2">
          <cell r="J2">
            <v>25569.599999999999</v>
          </cell>
        </row>
        <row r="745">
          <cell r="E745">
            <v>10507.45</v>
          </cell>
        </row>
        <row r="755">
          <cell r="E755">
            <v>364990.44</v>
          </cell>
        </row>
        <row r="777">
          <cell r="E777">
            <v>60416</v>
          </cell>
        </row>
        <row r="778">
          <cell r="E778">
            <v>52250.91</v>
          </cell>
        </row>
        <row r="779">
          <cell r="E779">
            <v>320.2</v>
          </cell>
        </row>
        <row r="783">
          <cell r="E783">
            <v>350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0"/>
  <sheetViews>
    <sheetView zoomScale="40" zoomScaleNormal="40" workbookViewId="0">
      <selection activeCell="S6" sqref="S6"/>
    </sheetView>
  </sheetViews>
  <sheetFormatPr defaultColWidth="8.88671875" defaultRowHeight="21" x14ac:dyDescent="0.4"/>
  <cols>
    <col min="1" max="1" width="17.5546875" style="1" customWidth="1"/>
    <col min="2" max="2" width="19.109375" style="1" customWidth="1"/>
    <col min="3" max="3" width="43.88671875" style="1" customWidth="1"/>
    <col min="4" max="4" width="17.33203125" style="1" customWidth="1"/>
    <col min="5" max="5" width="19.44140625" style="1" bestFit="1" customWidth="1"/>
    <col min="6" max="6" width="19.44140625" style="2" customWidth="1"/>
    <col min="7" max="7" width="14.88671875" style="1" customWidth="1"/>
    <col min="8" max="8" width="17.5546875" style="1" customWidth="1"/>
    <col min="9" max="9" width="54.88671875" style="1" customWidth="1"/>
    <col min="10" max="10" width="0.33203125" style="1" hidden="1" customWidth="1"/>
    <col min="11" max="11" width="34" style="2" customWidth="1"/>
    <col min="12" max="12" width="3.109375" style="1" customWidth="1"/>
    <col min="13" max="13" width="22.5546875" style="1" customWidth="1"/>
    <col min="14" max="14" width="14.77734375" style="1" bestFit="1" customWidth="1"/>
    <col min="15" max="16384" width="8.88671875" style="3"/>
  </cols>
  <sheetData>
    <row r="1" spans="1:18" x14ac:dyDescent="0.4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x14ac:dyDescent="0.4">
      <c r="A2" s="38" t="s">
        <v>176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8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8" x14ac:dyDescent="0.4">
      <c r="D4" s="4"/>
    </row>
    <row r="5" spans="1:18" x14ac:dyDescent="0.4">
      <c r="D5" s="4"/>
    </row>
    <row r="6" spans="1:18" x14ac:dyDescent="0.4">
      <c r="D6" s="4"/>
    </row>
    <row r="7" spans="1:18" x14ac:dyDescent="0.4">
      <c r="A7" s="1" t="s">
        <v>1</v>
      </c>
      <c r="H7" s="1" t="s">
        <v>2</v>
      </c>
    </row>
    <row r="8" spans="1:18" x14ac:dyDescent="0.4">
      <c r="A8" s="4" t="s">
        <v>170</v>
      </c>
      <c r="H8" s="4" t="s">
        <v>173</v>
      </c>
    </row>
    <row r="9" spans="1:18" x14ac:dyDescent="0.4">
      <c r="A9" s="4"/>
      <c r="H9" s="4"/>
    </row>
    <row r="10" spans="1:18" x14ac:dyDescent="0.4">
      <c r="A10" s="4"/>
      <c r="H10" s="4"/>
    </row>
    <row r="11" spans="1:18" x14ac:dyDescent="0.4">
      <c r="A11" s="1" t="s">
        <v>3</v>
      </c>
      <c r="F11" s="2">
        <f>'[1]30042020_KebirMizanNisan'!$E$4</f>
        <v>0</v>
      </c>
      <c r="H11" s="1" t="s">
        <v>4</v>
      </c>
      <c r="J11" s="2"/>
      <c r="K11" s="5"/>
      <c r="L11" s="5"/>
      <c r="M11" s="5">
        <f>SUM(K13:K17)</f>
        <v>21475.02</v>
      </c>
    </row>
    <row r="12" spans="1:18" x14ac:dyDescent="0.4">
      <c r="A12" s="4" t="s">
        <v>5</v>
      </c>
      <c r="F12" s="6" t="s">
        <v>6</v>
      </c>
      <c r="H12" s="4" t="s">
        <v>7</v>
      </c>
      <c r="J12" s="2"/>
      <c r="K12" s="5"/>
      <c r="L12" s="5"/>
      <c r="M12" s="4" t="s">
        <v>8</v>
      </c>
    </row>
    <row r="13" spans="1:18" x14ac:dyDescent="0.4">
      <c r="A13" s="1" t="s">
        <v>9</v>
      </c>
      <c r="H13" s="1" t="s">
        <v>153</v>
      </c>
      <c r="J13" s="2"/>
      <c r="K13" s="7">
        <v>21475.02</v>
      </c>
      <c r="L13" s="5"/>
      <c r="M13" s="5"/>
    </row>
    <row r="14" spans="1:18" x14ac:dyDescent="0.4">
      <c r="E14" s="5"/>
      <c r="F14" s="5"/>
      <c r="J14" s="2"/>
      <c r="O14" s="1"/>
      <c r="P14" s="1"/>
      <c r="Q14" s="2"/>
      <c r="R14" s="7"/>
    </row>
    <row r="15" spans="1:18" x14ac:dyDescent="0.4">
      <c r="E15" s="5"/>
      <c r="F15" s="5"/>
      <c r="J15" s="2"/>
      <c r="K15" s="7"/>
    </row>
    <row r="16" spans="1:18" x14ac:dyDescent="0.4">
      <c r="E16" s="5"/>
      <c r="F16" s="5"/>
      <c r="J16" s="2"/>
      <c r="K16" s="7"/>
    </row>
    <row r="17" spans="1:13" x14ac:dyDescent="0.4">
      <c r="E17" s="5"/>
      <c r="F17" s="5"/>
    </row>
    <row r="18" spans="1:13" x14ac:dyDescent="0.4">
      <c r="A18" s="1" t="s">
        <v>11</v>
      </c>
      <c r="E18" s="5"/>
      <c r="F18" s="5">
        <f>+E20+E31+E37+E48</f>
        <v>675396.23</v>
      </c>
      <c r="H18" s="1" t="s">
        <v>12</v>
      </c>
      <c r="J18" s="2"/>
      <c r="K18" s="7"/>
      <c r="M18" s="5">
        <f>SUM(K20:K23)</f>
        <v>38652.94</v>
      </c>
    </row>
    <row r="19" spans="1:13" x14ac:dyDescent="0.4">
      <c r="A19" s="4" t="s">
        <v>5</v>
      </c>
      <c r="E19" s="5"/>
      <c r="F19" s="6" t="s">
        <v>6</v>
      </c>
      <c r="H19" s="4" t="s">
        <v>7</v>
      </c>
      <c r="J19" s="2"/>
      <c r="K19" s="7"/>
      <c r="M19" s="4" t="s">
        <v>8</v>
      </c>
    </row>
    <row r="20" spans="1:13" x14ac:dyDescent="0.4">
      <c r="A20" s="1" t="s">
        <v>13</v>
      </c>
      <c r="D20" s="2"/>
      <c r="E20" s="5">
        <f>SUM(D22:D29)</f>
        <v>409131.19999999995</v>
      </c>
      <c r="F20" s="5"/>
      <c r="H20" s="1" t="s">
        <v>14</v>
      </c>
      <c r="J20" s="2"/>
      <c r="K20" s="7">
        <f>16360.76+564.29</f>
        <v>16925.05</v>
      </c>
      <c r="M20" s="7"/>
    </row>
    <row r="21" spans="1:13" x14ac:dyDescent="0.4">
      <c r="A21" s="4" t="s">
        <v>5</v>
      </c>
      <c r="D21" s="2"/>
      <c r="E21" s="7" t="s">
        <v>6</v>
      </c>
      <c r="F21" s="5"/>
      <c r="H21" s="1" t="s">
        <v>15</v>
      </c>
      <c r="J21" s="2"/>
      <c r="K21" s="7">
        <v>20177.89</v>
      </c>
      <c r="M21" s="7"/>
    </row>
    <row r="22" spans="1:13" x14ac:dyDescent="0.4">
      <c r="A22" s="1" t="s">
        <v>16</v>
      </c>
      <c r="C22" s="1" t="s">
        <v>17</v>
      </c>
      <c r="D22" s="2">
        <v>924.8</v>
      </c>
      <c r="E22" s="5"/>
      <c r="F22" s="5"/>
      <c r="H22" s="1" t="s">
        <v>18</v>
      </c>
      <c r="J22" s="2"/>
      <c r="K22" s="7">
        <v>1550</v>
      </c>
      <c r="L22" s="5"/>
      <c r="M22" s="5"/>
    </row>
    <row r="23" spans="1:13" x14ac:dyDescent="0.4">
      <c r="A23" s="1" t="s">
        <v>19</v>
      </c>
      <c r="C23" s="1" t="s">
        <v>20</v>
      </c>
      <c r="D23" s="6">
        <v>373004.24</v>
      </c>
      <c r="E23" s="5"/>
      <c r="F23" s="5"/>
      <c r="H23" s="1" t="s">
        <v>21</v>
      </c>
      <c r="J23" s="2"/>
      <c r="K23" s="7">
        <v>0</v>
      </c>
    </row>
    <row r="24" spans="1:13" x14ac:dyDescent="0.4">
      <c r="A24" s="1" t="s">
        <v>22</v>
      </c>
      <c r="C24" s="1" t="s">
        <v>23</v>
      </c>
      <c r="D24" s="6">
        <v>62.49</v>
      </c>
      <c r="J24" s="2"/>
      <c r="K24" s="7" t="s">
        <v>10</v>
      </c>
    </row>
    <row r="25" spans="1:13" x14ac:dyDescent="0.4">
      <c r="A25" s="1" t="s">
        <v>24</v>
      </c>
      <c r="D25" s="6">
        <v>30108.68</v>
      </c>
      <c r="J25" s="2"/>
      <c r="K25" s="7"/>
    </row>
    <row r="26" spans="1:13" x14ac:dyDescent="0.4">
      <c r="A26" s="1" t="s">
        <v>25</v>
      </c>
      <c r="D26" s="6">
        <v>4957.41</v>
      </c>
      <c r="H26" s="1" t="s">
        <v>143</v>
      </c>
      <c r="J26" s="2"/>
      <c r="K26" s="5"/>
      <c r="L26" s="5"/>
      <c r="M26" s="5">
        <v>0</v>
      </c>
    </row>
    <row r="27" spans="1:13" x14ac:dyDescent="0.4">
      <c r="A27" s="1" t="s">
        <v>19</v>
      </c>
      <c r="C27" s="1" t="s">
        <v>118</v>
      </c>
      <c r="D27" s="6">
        <v>8.07</v>
      </c>
      <c r="H27" s="4" t="s">
        <v>7</v>
      </c>
      <c r="J27" s="2"/>
      <c r="K27" s="7"/>
      <c r="L27" s="5"/>
      <c r="M27" s="4" t="s">
        <v>8</v>
      </c>
    </row>
    <row r="28" spans="1:13" x14ac:dyDescent="0.4">
      <c r="A28" s="1" t="s">
        <v>19</v>
      </c>
      <c r="C28" s="1" t="s">
        <v>119</v>
      </c>
      <c r="D28" s="6">
        <v>65.510000000000005</v>
      </c>
    </row>
    <row r="29" spans="1:13" x14ac:dyDescent="0.4">
      <c r="D29" s="6"/>
    </row>
    <row r="31" spans="1:13" x14ac:dyDescent="0.4">
      <c r="A31" s="1" t="s">
        <v>26</v>
      </c>
      <c r="D31" s="2"/>
      <c r="E31" s="5">
        <v>0</v>
      </c>
      <c r="F31" s="5"/>
      <c r="H31" s="1" t="s">
        <v>27</v>
      </c>
      <c r="J31" s="2"/>
      <c r="K31" s="5"/>
      <c r="L31" s="5"/>
      <c r="M31" s="5">
        <f>+K33</f>
        <v>181751.83</v>
      </c>
    </row>
    <row r="32" spans="1:13" x14ac:dyDescent="0.4">
      <c r="A32" s="4" t="s">
        <v>5</v>
      </c>
      <c r="D32" s="2"/>
      <c r="E32" s="6" t="s">
        <v>6</v>
      </c>
      <c r="F32" s="6"/>
      <c r="H32" s="4" t="s">
        <v>7</v>
      </c>
      <c r="J32" s="2"/>
      <c r="K32" s="7"/>
      <c r="L32" s="5"/>
      <c r="M32" s="4" t="s">
        <v>8</v>
      </c>
    </row>
    <row r="33" spans="1:13" x14ac:dyDescent="0.4">
      <c r="A33" s="1" t="s">
        <v>28</v>
      </c>
      <c r="C33" s="8">
        <v>0</v>
      </c>
      <c r="D33" s="2"/>
      <c r="E33" s="5"/>
      <c r="F33" s="5"/>
      <c r="H33" s="1" t="s">
        <v>29</v>
      </c>
      <c r="J33" s="2"/>
      <c r="K33" s="7">
        <v>181751.83</v>
      </c>
    </row>
    <row r="34" spans="1:13" x14ac:dyDescent="0.4">
      <c r="A34" s="2"/>
      <c r="D34" s="2"/>
      <c r="E34" s="5"/>
      <c r="F34" s="5"/>
    </row>
    <row r="35" spans="1:13" x14ac:dyDescent="0.4">
      <c r="A35" s="2"/>
      <c r="D35" s="2"/>
      <c r="E35" s="5"/>
      <c r="F35" s="5"/>
    </row>
    <row r="36" spans="1:13" x14ac:dyDescent="0.4">
      <c r="D36" s="2"/>
      <c r="E36" s="5"/>
      <c r="F36" s="5"/>
    </row>
    <row r="37" spans="1:13" x14ac:dyDescent="0.4">
      <c r="A37" s="1" t="s">
        <v>120</v>
      </c>
      <c r="D37" s="2"/>
      <c r="E37" s="5">
        <f>SUM(D39:D40)</f>
        <v>71599.76999999999</v>
      </c>
      <c r="F37" s="5"/>
      <c r="H37" s="1" t="s">
        <v>30</v>
      </c>
      <c r="J37" s="2"/>
      <c r="K37" s="7"/>
      <c r="M37" s="2">
        <v>351.52</v>
      </c>
    </row>
    <row r="38" spans="1:13" x14ac:dyDescent="0.4">
      <c r="A38" s="4" t="s">
        <v>5</v>
      </c>
      <c r="D38" s="2"/>
      <c r="E38" s="6" t="s">
        <v>6</v>
      </c>
      <c r="F38" s="5"/>
      <c r="H38" s="4" t="s">
        <v>7</v>
      </c>
      <c r="J38" s="2"/>
      <c r="K38" s="7"/>
      <c r="M38" s="4" t="s">
        <v>8</v>
      </c>
    </row>
    <row r="39" spans="1:13" x14ac:dyDescent="0.4">
      <c r="A39" s="1" t="s">
        <v>32</v>
      </c>
      <c r="C39" s="9" t="s">
        <v>149</v>
      </c>
      <c r="D39" s="2">
        <v>36066.519999999997</v>
      </c>
      <c r="E39" s="5"/>
      <c r="F39" s="37"/>
      <c r="H39" s="1" t="s">
        <v>31</v>
      </c>
      <c r="J39" s="2"/>
      <c r="K39" s="7">
        <v>351.52</v>
      </c>
    </row>
    <row r="40" spans="1:13" x14ac:dyDescent="0.4">
      <c r="A40" s="1" t="s">
        <v>151</v>
      </c>
      <c r="C40" s="9" t="s">
        <v>150</v>
      </c>
      <c r="D40" s="2">
        <v>35533.25</v>
      </c>
      <c r="E40" s="5"/>
      <c r="F40" s="37"/>
    </row>
    <row r="41" spans="1:13" x14ac:dyDescent="0.4">
      <c r="C41" s="9"/>
      <c r="D41" s="6" t="s">
        <v>6</v>
      </c>
      <c r="E41" s="5"/>
      <c r="F41" s="5"/>
    </row>
    <row r="42" spans="1:13" x14ac:dyDescent="0.4">
      <c r="C42" s="9"/>
      <c r="E42" s="5"/>
      <c r="F42" s="5"/>
      <c r="H42" s="1" t="s">
        <v>33</v>
      </c>
      <c r="J42" s="2"/>
      <c r="K42" s="7"/>
      <c r="M42" s="2">
        <v>22409.8</v>
      </c>
    </row>
    <row r="43" spans="1:13" x14ac:dyDescent="0.4">
      <c r="E43" s="5"/>
      <c r="F43" s="5"/>
      <c r="H43" s="4" t="s">
        <v>7</v>
      </c>
      <c r="J43" s="2"/>
      <c r="K43" s="7"/>
      <c r="M43" s="4" t="s">
        <v>8</v>
      </c>
    </row>
    <row r="44" spans="1:13" x14ac:dyDescent="0.4">
      <c r="A44" s="3"/>
      <c r="D44" s="2"/>
      <c r="E44" s="5"/>
      <c r="F44" s="5"/>
      <c r="H44" s="1" t="s">
        <v>34</v>
      </c>
      <c r="J44" s="2"/>
      <c r="K44" s="7">
        <v>22409.8</v>
      </c>
    </row>
    <row r="45" spans="1:13" x14ac:dyDescent="0.4">
      <c r="D45" s="3"/>
      <c r="E45" s="3"/>
      <c r="F45" s="5"/>
    </row>
    <row r="46" spans="1:13" x14ac:dyDescent="0.4">
      <c r="D46" s="2"/>
      <c r="E46" s="5"/>
      <c r="F46" s="5"/>
    </row>
    <row r="47" spans="1:13" x14ac:dyDescent="0.4">
      <c r="D47" s="2"/>
      <c r="E47" s="5"/>
      <c r="F47" s="5"/>
      <c r="H47" s="1" t="s">
        <v>44</v>
      </c>
      <c r="J47" s="2"/>
      <c r="K47" s="7"/>
      <c r="L47" s="5"/>
      <c r="M47" s="7">
        <v>835306.88</v>
      </c>
    </row>
    <row r="48" spans="1:13" x14ac:dyDescent="0.4">
      <c r="A48" s="1" t="s">
        <v>121</v>
      </c>
      <c r="D48" s="2"/>
      <c r="E48" s="5">
        <f>+SUM(D50:D53)</f>
        <v>194665.26</v>
      </c>
      <c r="F48" s="5"/>
      <c r="H48" s="4" t="s">
        <v>7</v>
      </c>
      <c r="J48" s="2"/>
      <c r="K48" s="5"/>
      <c r="L48" s="5"/>
      <c r="M48" s="4" t="s">
        <v>8</v>
      </c>
    </row>
    <row r="49" spans="1:14" x14ac:dyDescent="0.4">
      <c r="A49" s="4" t="s">
        <v>5</v>
      </c>
      <c r="E49" s="7" t="s">
        <v>6</v>
      </c>
      <c r="F49" s="5"/>
      <c r="H49" s="1" t="s">
        <v>46</v>
      </c>
      <c r="J49" s="2"/>
      <c r="K49" s="5"/>
      <c r="L49" s="5"/>
      <c r="M49" s="7"/>
    </row>
    <row r="50" spans="1:14" x14ac:dyDescent="0.4">
      <c r="A50" s="1" t="s">
        <v>35</v>
      </c>
      <c r="B50" s="1" t="s">
        <v>36</v>
      </c>
      <c r="C50" s="1" t="s">
        <v>37</v>
      </c>
      <c r="D50" s="2">
        <v>194665.26</v>
      </c>
      <c r="E50" s="5"/>
      <c r="F50" s="5"/>
      <c r="K50" s="6"/>
      <c r="L50" s="5"/>
      <c r="M50" s="5"/>
    </row>
    <row r="51" spans="1:14" x14ac:dyDescent="0.4">
      <c r="D51" s="2"/>
      <c r="E51" s="5"/>
      <c r="F51" s="5"/>
    </row>
    <row r="52" spans="1:14" x14ac:dyDescent="0.4">
      <c r="D52" s="2"/>
      <c r="E52" s="5"/>
      <c r="F52" s="5"/>
      <c r="H52" s="1" t="s">
        <v>122</v>
      </c>
      <c r="K52" s="6"/>
      <c r="L52" s="5"/>
      <c r="M52" s="5">
        <f>+'31.12.2020 GİDERLER'!G103</f>
        <v>-33194.710000000428</v>
      </c>
    </row>
    <row r="53" spans="1:14" x14ac:dyDescent="0.4">
      <c r="D53" s="2"/>
      <c r="E53" s="5"/>
      <c r="F53" s="5"/>
      <c r="H53" s="4" t="s">
        <v>5</v>
      </c>
      <c r="K53" s="6"/>
      <c r="L53" s="5"/>
      <c r="M53" s="4" t="s">
        <v>8</v>
      </c>
    </row>
    <row r="54" spans="1:14" x14ac:dyDescent="0.4">
      <c r="A54" s="1" t="s">
        <v>38</v>
      </c>
      <c r="D54" s="2"/>
      <c r="E54" s="5"/>
      <c r="F54" s="5">
        <f>SUM(D58)</f>
        <v>196445</v>
      </c>
      <c r="J54" s="2"/>
      <c r="K54" s="5"/>
      <c r="L54" s="5"/>
      <c r="M54" s="7"/>
    </row>
    <row r="55" spans="1:14" x14ac:dyDescent="0.4">
      <c r="A55" s="4" t="s">
        <v>5</v>
      </c>
      <c r="E55" s="5"/>
      <c r="F55" s="6" t="s">
        <v>6</v>
      </c>
      <c r="J55" s="2"/>
      <c r="K55" s="7"/>
      <c r="L55" s="5"/>
      <c r="M55" s="5"/>
    </row>
    <row r="56" spans="1:14" x14ac:dyDescent="0.4">
      <c r="A56" s="1" t="s">
        <v>39</v>
      </c>
      <c r="D56" s="2"/>
      <c r="E56" s="5"/>
      <c r="F56" s="7"/>
    </row>
    <row r="57" spans="1:14" x14ac:dyDescent="0.4">
      <c r="A57" s="4" t="s">
        <v>40</v>
      </c>
      <c r="D57" s="6"/>
      <c r="E57" s="5"/>
      <c r="F57" s="5"/>
    </row>
    <row r="58" spans="1:14" x14ac:dyDescent="0.4">
      <c r="A58" s="1" t="s">
        <v>41</v>
      </c>
      <c r="D58" s="6">
        <v>196445</v>
      </c>
      <c r="E58" s="5"/>
      <c r="F58" s="5"/>
      <c r="K58" s="6"/>
      <c r="L58" s="5"/>
      <c r="M58" s="5"/>
    </row>
    <row r="59" spans="1:14" x14ac:dyDescent="0.4">
      <c r="D59" s="4"/>
      <c r="E59" s="5"/>
      <c r="F59" s="5"/>
      <c r="K59" s="6"/>
      <c r="L59" s="5"/>
      <c r="M59" s="5"/>
    </row>
    <row r="60" spans="1:14" x14ac:dyDescent="0.4">
      <c r="D60" s="2"/>
      <c r="E60" s="5"/>
      <c r="F60" s="5"/>
      <c r="J60" s="2"/>
      <c r="K60" s="7"/>
      <c r="L60" s="5"/>
      <c r="M60" s="5"/>
    </row>
    <row r="61" spans="1:14" x14ac:dyDescent="0.4">
      <c r="A61" s="1" t="s">
        <v>43</v>
      </c>
      <c r="D61" s="2"/>
      <c r="E61" s="5"/>
      <c r="F61" s="5">
        <v>165534.6</v>
      </c>
      <c r="J61" s="2"/>
      <c r="K61" s="7"/>
      <c r="L61" s="5"/>
      <c r="M61" s="5"/>
      <c r="N61" s="10"/>
    </row>
    <row r="62" spans="1:14" x14ac:dyDescent="0.4">
      <c r="A62" s="4" t="s">
        <v>5</v>
      </c>
      <c r="E62" s="5"/>
      <c r="F62" s="6" t="s">
        <v>6</v>
      </c>
      <c r="J62" s="2"/>
      <c r="K62" s="7"/>
      <c r="L62" s="5"/>
      <c r="M62" s="5"/>
      <c r="N62" s="10"/>
    </row>
    <row r="63" spans="1:14" x14ac:dyDescent="0.4">
      <c r="A63" s="1" t="s">
        <v>45</v>
      </c>
      <c r="D63" s="2">
        <v>165534.6</v>
      </c>
      <c r="E63" s="5"/>
      <c r="F63" s="7"/>
      <c r="J63" s="2"/>
      <c r="K63" s="7"/>
      <c r="L63" s="5"/>
      <c r="M63" s="5"/>
      <c r="N63" s="10"/>
    </row>
    <row r="64" spans="1:14" x14ac:dyDescent="0.4">
      <c r="D64" s="6"/>
      <c r="E64" s="5"/>
      <c r="F64" s="5"/>
      <c r="N64" s="10"/>
    </row>
    <row r="65" spans="1:14" x14ac:dyDescent="0.4">
      <c r="D65" s="6"/>
      <c r="E65" s="5"/>
      <c r="F65" s="5"/>
    </row>
    <row r="66" spans="1:14" x14ac:dyDescent="0.4">
      <c r="A66" s="1" t="s">
        <v>47</v>
      </c>
      <c r="D66" s="6"/>
      <c r="E66" s="5"/>
      <c r="F66" s="5">
        <f>+D68+D69</f>
        <v>22701.019999999997</v>
      </c>
      <c r="N66" s="10"/>
    </row>
    <row r="67" spans="1:14" x14ac:dyDescent="0.4">
      <c r="A67" s="4" t="s">
        <v>5</v>
      </c>
      <c r="D67" s="6"/>
      <c r="E67" s="5"/>
      <c r="F67" s="6" t="s">
        <v>6</v>
      </c>
      <c r="N67" s="10"/>
    </row>
    <row r="68" spans="1:14" x14ac:dyDescent="0.4">
      <c r="A68" s="1" t="s">
        <v>48</v>
      </c>
      <c r="D68" s="6">
        <v>21126.69</v>
      </c>
      <c r="E68" s="5"/>
      <c r="F68" s="5"/>
      <c r="N68" s="10"/>
    </row>
    <row r="69" spans="1:14" x14ac:dyDescent="0.4">
      <c r="A69" s="1" t="s">
        <v>141</v>
      </c>
      <c r="D69" s="6">
        <v>1574.33</v>
      </c>
      <c r="E69" s="5"/>
      <c r="F69" s="7"/>
      <c r="N69" s="10"/>
    </row>
    <row r="70" spans="1:14" x14ac:dyDescent="0.4">
      <c r="D70" s="4" t="s">
        <v>42</v>
      </c>
      <c r="E70" s="5"/>
      <c r="F70" s="7"/>
      <c r="N70" s="10"/>
    </row>
    <row r="71" spans="1:14" x14ac:dyDescent="0.4">
      <c r="D71" s="6"/>
      <c r="E71" s="5"/>
      <c r="F71" s="7"/>
      <c r="H71" s="4"/>
      <c r="K71" s="6"/>
      <c r="L71" s="5"/>
      <c r="M71" s="4"/>
      <c r="N71" s="10"/>
    </row>
    <row r="72" spans="1:14" x14ac:dyDescent="0.4">
      <c r="A72" s="1" t="s">
        <v>49</v>
      </c>
      <c r="D72" s="6"/>
      <c r="E72" s="5"/>
      <c r="F72" s="5">
        <v>456</v>
      </c>
      <c r="J72" s="2"/>
      <c r="K72" s="5"/>
      <c r="L72" s="5"/>
      <c r="M72" s="7"/>
      <c r="N72" s="10"/>
    </row>
    <row r="73" spans="1:14" x14ac:dyDescent="0.4">
      <c r="A73" s="4" t="s">
        <v>5</v>
      </c>
      <c r="D73" s="6"/>
      <c r="E73" s="5"/>
      <c r="F73" s="6" t="s">
        <v>6</v>
      </c>
      <c r="J73" s="2"/>
      <c r="K73" s="7"/>
      <c r="L73" s="5"/>
      <c r="M73" s="5"/>
      <c r="N73" s="10"/>
    </row>
    <row r="74" spans="1:14" x14ac:dyDescent="0.4">
      <c r="D74" s="6"/>
      <c r="E74" s="5"/>
      <c r="F74" s="7"/>
      <c r="J74" s="2"/>
      <c r="K74" s="7"/>
      <c r="L74" s="5"/>
      <c r="M74" s="5"/>
      <c r="N74" s="10"/>
    </row>
    <row r="75" spans="1:14" x14ac:dyDescent="0.4">
      <c r="D75" s="2"/>
      <c r="E75" s="5"/>
      <c r="F75" s="7"/>
      <c r="J75" s="2"/>
      <c r="K75" s="7"/>
      <c r="L75" s="5"/>
      <c r="M75" s="5"/>
      <c r="N75" s="10"/>
    </row>
    <row r="76" spans="1:14" x14ac:dyDescent="0.4">
      <c r="A76" s="1" t="s">
        <v>50</v>
      </c>
      <c r="D76" s="2"/>
      <c r="E76" s="5"/>
      <c r="F76" s="5">
        <v>6.5</v>
      </c>
      <c r="J76" s="2"/>
      <c r="K76" s="7"/>
      <c r="L76" s="5"/>
      <c r="M76" s="5"/>
      <c r="N76" s="10"/>
    </row>
    <row r="77" spans="1:14" x14ac:dyDescent="0.4">
      <c r="A77" s="4" t="s">
        <v>5</v>
      </c>
      <c r="E77" s="5"/>
      <c r="F77" s="6" t="s">
        <v>6</v>
      </c>
      <c r="J77" s="2"/>
      <c r="K77" s="7"/>
      <c r="L77" s="5"/>
      <c r="M77" s="5"/>
      <c r="N77" s="10"/>
    </row>
    <row r="78" spans="1:14" x14ac:dyDescent="0.4">
      <c r="A78" s="1" t="s">
        <v>51</v>
      </c>
      <c r="D78" s="2"/>
      <c r="E78" s="5"/>
      <c r="F78" s="7"/>
      <c r="J78" s="2"/>
      <c r="K78" s="7"/>
      <c r="L78" s="5"/>
      <c r="M78" s="5"/>
      <c r="N78" s="10"/>
    </row>
    <row r="79" spans="1:14" x14ac:dyDescent="0.4">
      <c r="D79" s="2"/>
      <c r="E79" s="5"/>
      <c r="F79" s="7"/>
      <c r="J79" s="2"/>
      <c r="K79" s="7"/>
      <c r="L79" s="5"/>
      <c r="M79" s="5"/>
      <c r="N79" s="10"/>
    </row>
    <row r="80" spans="1:14" x14ac:dyDescent="0.4">
      <c r="D80" s="2"/>
      <c r="E80" s="5"/>
      <c r="F80" s="7"/>
      <c r="J80" s="2"/>
      <c r="K80" s="7"/>
      <c r="L80" s="5"/>
      <c r="M80" s="5"/>
      <c r="N80" s="10"/>
    </row>
    <row r="81" spans="1:14" x14ac:dyDescent="0.4">
      <c r="A81" s="1" t="s">
        <v>145</v>
      </c>
      <c r="D81" s="2"/>
      <c r="E81" s="5"/>
      <c r="F81" s="5">
        <v>0</v>
      </c>
      <c r="J81" s="2"/>
      <c r="K81" s="7"/>
      <c r="L81" s="5"/>
      <c r="M81" s="5"/>
      <c r="N81" s="10"/>
    </row>
    <row r="82" spans="1:14" x14ac:dyDescent="0.4">
      <c r="A82" s="4" t="s">
        <v>5</v>
      </c>
      <c r="E82" s="5"/>
      <c r="F82" s="6" t="s">
        <v>6</v>
      </c>
      <c r="J82" s="2"/>
      <c r="K82" s="7"/>
      <c r="L82" s="5"/>
      <c r="M82" s="5"/>
      <c r="N82" s="10"/>
    </row>
    <row r="83" spans="1:14" x14ac:dyDescent="0.4">
      <c r="D83" s="2"/>
      <c r="E83" s="5"/>
      <c r="F83" s="7"/>
      <c r="J83" s="2"/>
      <c r="K83" s="7"/>
      <c r="L83" s="5"/>
      <c r="M83" s="5"/>
      <c r="N83" s="10"/>
    </row>
    <row r="84" spans="1:14" x14ac:dyDescent="0.4">
      <c r="D84" s="2"/>
      <c r="E84" s="5"/>
      <c r="F84" s="7"/>
      <c r="J84" s="2"/>
      <c r="K84" s="5"/>
      <c r="L84" s="5"/>
      <c r="M84" s="5"/>
      <c r="N84" s="10"/>
    </row>
    <row r="85" spans="1:14" x14ac:dyDescent="0.4">
      <c r="A85" s="1" t="s">
        <v>142</v>
      </c>
      <c r="D85" s="2"/>
      <c r="E85" s="5"/>
      <c r="F85" s="5">
        <f>+D87+D88</f>
        <v>6213.93</v>
      </c>
      <c r="H85" s="4"/>
      <c r="J85" s="2"/>
      <c r="K85" s="5"/>
      <c r="L85" s="5"/>
      <c r="M85" s="7"/>
      <c r="N85" s="10"/>
    </row>
    <row r="86" spans="1:14" x14ac:dyDescent="0.4">
      <c r="A86" s="4" t="s">
        <v>5</v>
      </c>
      <c r="E86" s="5"/>
      <c r="F86" s="6" t="s">
        <v>6</v>
      </c>
      <c r="J86" s="2"/>
      <c r="K86" s="5"/>
      <c r="L86" s="5"/>
      <c r="M86" s="5"/>
      <c r="N86" s="10"/>
    </row>
    <row r="87" spans="1:14" x14ac:dyDescent="0.4">
      <c r="A87" s="1" t="s">
        <v>152</v>
      </c>
      <c r="D87" s="6">
        <v>5000</v>
      </c>
      <c r="E87" s="5"/>
      <c r="F87" s="7"/>
      <c r="J87" s="2"/>
      <c r="K87" s="5"/>
      <c r="L87" s="5"/>
      <c r="M87" s="5"/>
      <c r="N87" s="10"/>
    </row>
    <row r="88" spans="1:14" x14ac:dyDescent="0.4">
      <c r="A88" s="1" t="s">
        <v>174</v>
      </c>
      <c r="D88" s="6">
        <v>1213.93</v>
      </c>
      <c r="E88" s="5"/>
      <c r="F88" s="7"/>
      <c r="J88" s="2"/>
      <c r="K88" s="5"/>
      <c r="L88" s="5"/>
      <c r="M88" s="5"/>
      <c r="N88" s="10"/>
    </row>
    <row r="89" spans="1:14" x14ac:dyDescent="0.4">
      <c r="D89" s="6" t="s">
        <v>42</v>
      </c>
      <c r="E89" s="5"/>
      <c r="F89" s="7"/>
      <c r="J89" s="2"/>
      <c r="K89" s="5"/>
      <c r="L89" s="5"/>
      <c r="M89" s="5"/>
      <c r="N89" s="10"/>
    </row>
    <row r="90" spans="1:14" x14ac:dyDescent="0.4">
      <c r="D90" s="6"/>
      <c r="E90" s="5"/>
      <c r="F90" s="5"/>
      <c r="J90" s="2"/>
      <c r="K90" s="5"/>
      <c r="L90" s="5"/>
      <c r="M90" s="5"/>
      <c r="N90" s="10"/>
    </row>
    <row r="91" spans="1:14" x14ac:dyDescent="0.4">
      <c r="A91" s="1" t="s">
        <v>52</v>
      </c>
      <c r="D91" s="2"/>
      <c r="E91" s="5"/>
      <c r="F91" s="5">
        <f>SUM(D93:D94)</f>
        <v>59574.49</v>
      </c>
      <c r="J91" s="2"/>
      <c r="K91" s="5"/>
      <c r="L91" s="5"/>
      <c r="M91" s="5"/>
      <c r="N91" s="10"/>
    </row>
    <row r="92" spans="1:14" x14ac:dyDescent="0.4">
      <c r="A92" s="4" t="s">
        <v>5</v>
      </c>
      <c r="E92" s="5"/>
      <c r="F92" s="6" t="s">
        <v>6</v>
      </c>
      <c r="J92" s="2"/>
      <c r="K92" s="5"/>
      <c r="L92" s="5"/>
      <c r="M92" s="5"/>
      <c r="N92" s="10"/>
    </row>
    <row r="93" spans="1:14" x14ac:dyDescent="0.4">
      <c r="A93" s="1" t="s">
        <v>53</v>
      </c>
      <c r="D93" s="2">
        <v>50</v>
      </c>
      <c r="E93" s="5"/>
      <c r="F93" s="7"/>
      <c r="J93" s="2"/>
      <c r="K93" s="7"/>
      <c r="L93" s="5"/>
      <c r="M93" s="7"/>
      <c r="N93" s="10"/>
    </row>
    <row r="94" spans="1:14" x14ac:dyDescent="0.4">
      <c r="A94" s="1" t="s">
        <v>54</v>
      </c>
      <c r="D94" s="2">
        <v>59524.49</v>
      </c>
      <c r="E94" s="5"/>
      <c r="F94" s="5"/>
      <c r="J94" s="2"/>
      <c r="K94" s="5"/>
      <c r="L94" s="5"/>
      <c r="M94" s="7"/>
      <c r="N94" s="10"/>
    </row>
    <row r="95" spans="1:14" x14ac:dyDescent="0.4">
      <c r="D95" s="6" t="s">
        <v>42</v>
      </c>
      <c r="E95" s="5"/>
      <c r="F95" s="5"/>
      <c r="H95" s="4"/>
      <c r="J95" s="2"/>
      <c r="K95" s="5"/>
      <c r="L95" s="5"/>
      <c r="M95" s="7"/>
      <c r="N95" s="10"/>
    </row>
    <row r="96" spans="1:14" x14ac:dyDescent="0.4">
      <c r="D96" s="6"/>
      <c r="E96" s="5"/>
      <c r="F96" s="5"/>
      <c r="J96" s="2"/>
      <c r="K96" s="5"/>
      <c r="L96" s="5"/>
      <c r="M96" s="5"/>
      <c r="N96" s="10"/>
    </row>
    <row r="97" spans="1:14" x14ac:dyDescent="0.4">
      <c r="A97" s="1" t="s">
        <v>55</v>
      </c>
      <c r="D97" s="6"/>
      <c r="E97" s="5"/>
      <c r="F97" s="5">
        <f>-(D99+D100)</f>
        <v>-59574.49</v>
      </c>
      <c r="J97" s="2"/>
      <c r="K97" s="7"/>
      <c r="L97" s="5"/>
      <c r="M97" s="7"/>
      <c r="N97" s="10"/>
    </row>
    <row r="98" spans="1:14" x14ac:dyDescent="0.4">
      <c r="A98" s="4" t="s">
        <v>5</v>
      </c>
      <c r="E98" s="5"/>
      <c r="F98" s="6" t="s">
        <v>6</v>
      </c>
      <c r="J98" s="2"/>
      <c r="K98" s="5"/>
      <c r="L98" s="5"/>
      <c r="M98" s="5"/>
      <c r="N98" s="10"/>
    </row>
    <row r="99" spans="1:14" x14ac:dyDescent="0.4">
      <c r="A99" s="1" t="s">
        <v>53</v>
      </c>
      <c r="D99" s="2">
        <v>50</v>
      </c>
      <c r="E99" s="5"/>
      <c r="F99" s="7"/>
      <c r="K99" s="6"/>
      <c r="L99" s="5"/>
      <c r="M99" s="5"/>
      <c r="N99" s="10"/>
    </row>
    <row r="100" spans="1:14" x14ac:dyDescent="0.4">
      <c r="A100" s="1" t="s">
        <v>54</v>
      </c>
      <c r="D100" s="2">
        <v>59524.49</v>
      </c>
      <c r="E100" s="5"/>
      <c r="F100" s="5"/>
      <c r="H100" s="4"/>
      <c r="K100" s="6"/>
      <c r="L100" s="5"/>
      <c r="M100" s="7"/>
      <c r="N100" s="10"/>
    </row>
    <row r="101" spans="1:14" x14ac:dyDescent="0.4">
      <c r="D101" s="6" t="s">
        <v>56</v>
      </c>
      <c r="E101" s="5"/>
      <c r="F101" s="5"/>
      <c r="K101" s="6"/>
      <c r="L101" s="5"/>
      <c r="M101" s="5"/>
      <c r="N101" s="10"/>
    </row>
    <row r="102" spans="1:14" x14ac:dyDescent="0.4">
      <c r="D102" s="2"/>
      <c r="E102" s="5"/>
      <c r="F102" s="5"/>
      <c r="J102" s="2"/>
      <c r="K102" s="7"/>
      <c r="L102" s="5"/>
      <c r="M102" s="5"/>
      <c r="N102" s="10"/>
    </row>
    <row r="103" spans="1:14" x14ac:dyDescent="0.4">
      <c r="A103" s="4" t="s">
        <v>172</v>
      </c>
      <c r="D103" s="2"/>
      <c r="E103" s="10"/>
      <c r="F103" s="5"/>
      <c r="J103" s="2"/>
      <c r="K103" s="7"/>
      <c r="L103" s="5"/>
      <c r="M103" s="5"/>
    </row>
    <row r="104" spans="1:14" x14ac:dyDescent="0.4">
      <c r="A104" s="1" t="s">
        <v>57</v>
      </c>
      <c r="E104" s="10"/>
      <c r="F104" s="5">
        <f>F81+F11+F18+F54+F61+F66+F72+F76+F85+F91+F97</f>
        <v>1066753.2799999998</v>
      </c>
      <c r="J104" s="2"/>
      <c r="K104" s="7"/>
      <c r="L104" s="5"/>
      <c r="M104" s="5">
        <f>+M11+M18+M26+M31+M37+M42+M47+M52</f>
        <v>1066753.2799999996</v>
      </c>
    </row>
    <row r="105" spans="1:14" x14ac:dyDescent="0.4">
      <c r="A105" s="4" t="s">
        <v>58</v>
      </c>
      <c r="E105" s="10"/>
      <c r="F105" s="5"/>
      <c r="J105" s="2"/>
      <c r="K105" s="7"/>
      <c r="L105" s="5"/>
      <c r="M105" s="5"/>
    </row>
    <row r="106" spans="1:14" x14ac:dyDescent="0.4">
      <c r="E106" s="10"/>
      <c r="F106" s="5"/>
      <c r="K106" s="6"/>
      <c r="L106" s="5"/>
      <c r="M106" s="5"/>
    </row>
    <row r="107" spans="1:14" x14ac:dyDescent="0.4">
      <c r="E107" s="10"/>
      <c r="F107" s="5"/>
      <c r="K107" s="6"/>
      <c r="L107" s="5"/>
      <c r="N107" s="10"/>
    </row>
    <row r="108" spans="1:14" x14ac:dyDescent="0.4">
      <c r="E108" s="10"/>
      <c r="F108" s="5"/>
      <c r="K108" s="6"/>
      <c r="L108" s="5"/>
      <c r="M108" s="5"/>
      <c r="N108" s="10"/>
    </row>
    <row r="109" spans="1:14" x14ac:dyDescent="0.4">
      <c r="E109" s="10"/>
      <c r="F109" s="5"/>
      <c r="J109" s="2"/>
      <c r="K109" s="7"/>
      <c r="L109" s="5"/>
      <c r="M109" s="7"/>
      <c r="N109" s="10"/>
    </row>
    <row r="110" spans="1:14" x14ac:dyDescent="0.4">
      <c r="E110" s="10"/>
      <c r="F110" s="5"/>
      <c r="J110" s="2"/>
      <c r="K110" s="5"/>
      <c r="L110" s="5"/>
      <c r="M110" s="40">
        <f>M104-F104</f>
        <v>0</v>
      </c>
      <c r="N110" s="10"/>
    </row>
    <row r="111" spans="1:14" x14ac:dyDescent="0.4">
      <c r="E111" s="10"/>
      <c r="F111" s="5"/>
      <c r="H111" s="4"/>
      <c r="J111" s="2"/>
      <c r="K111" s="7"/>
      <c r="L111" s="5"/>
      <c r="M111" s="7"/>
    </row>
    <row r="112" spans="1:14" x14ac:dyDescent="0.4">
      <c r="E112" s="10"/>
      <c r="F112" s="5"/>
      <c r="K112" s="7"/>
      <c r="L112" s="5"/>
      <c r="M112" s="5"/>
    </row>
    <row r="113" spans="5:13" x14ac:dyDescent="0.4">
      <c r="E113" s="10"/>
      <c r="F113" s="5"/>
      <c r="J113" s="2"/>
      <c r="K113" s="7"/>
      <c r="L113" s="5"/>
      <c r="M113" s="5"/>
    </row>
    <row r="114" spans="5:13" x14ac:dyDescent="0.4">
      <c r="E114" s="10"/>
      <c r="F114" s="5"/>
      <c r="K114" s="7"/>
      <c r="L114" s="5"/>
      <c r="M114" s="5"/>
    </row>
    <row r="115" spans="5:13" x14ac:dyDescent="0.4">
      <c r="E115" s="10"/>
      <c r="F115" s="5"/>
      <c r="J115" s="2"/>
      <c r="K115" s="7"/>
      <c r="L115" s="5"/>
      <c r="M115" s="5"/>
    </row>
    <row r="116" spans="5:13" x14ac:dyDescent="0.4">
      <c r="E116" s="10"/>
      <c r="F116" s="5"/>
      <c r="K116" s="6"/>
      <c r="L116" s="5"/>
      <c r="M116" s="7"/>
    </row>
    <row r="117" spans="5:13" x14ac:dyDescent="0.4">
      <c r="E117" s="10"/>
      <c r="F117" s="5"/>
      <c r="H117" s="4"/>
      <c r="K117" s="6"/>
      <c r="L117" s="5"/>
      <c r="M117" s="5"/>
    </row>
    <row r="118" spans="5:13" x14ac:dyDescent="0.4">
      <c r="F118" s="5"/>
      <c r="K118" s="6"/>
      <c r="L118" s="5"/>
      <c r="M118" s="5"/>
    </row>
    <row r="119" spans="5:13" x14ac:dyDescent="0.4">
      <c r="F119" s="5"/>
      <c r="K119" s="6"/>
      <c r="L119" s="5"/>
      <c r="M119" s="5"/>
    </row>
    <row r="120" spans="5:13" x14ac:dyDescent="0.4">
      <c r="F120" s="5"/>
      <c r="J120" s="2"/>
      <c r="K120" s="5"/>
      <c r="L120" s="5"/>
      <c r="M120" s="5"/>
    </row>
    <row r="121" spans="5:13" x14ac:dyDescent="0.4">
      <c r="J121" s="2"/>
      <c r="K121" s="5"/>
      <c r="L121" s="5"/>
      <c r="M121" s="5"/>
    </row>
    <row r="122" spans="5:13" x14ac:dyDescent="0.4">
      <c r="J122" s="2"/>
      <c r="K122" s="7"/>
      <c r="L122" s="5"/>
      <c r="M122" s="5"/>
    </row>
    <row r="123" spans="5:13" x14ac:dyDescent="0.4">
      <c r="H123" s="4"/>
      <c r="J123" s="2"/>
      <c r="K123" s="7"/>
      <c r="L123" s="5"/>
      <c r="M123" s="5"/>
    </row>
    <row r="124" spans="5:13" x14ac:dyDescent="0.4">
      <c r="J124" s="2"/>
      <c r="K124" s="5"/>
      <c r="L124" s="5"/>
      <c r="M124" s="7"/>
    </row>
    <row r="125" spans="5:13" x14ac:dyDescent="0.4">
      <c r="J125" s="2"/>
      <c r="K125" s="5"/>
      <c r="L125" s="5"/>
      <c r="M125" s="5"/>
    </row>
    <row r="126" spans="5:13" x14ac:dyDescent="0.4">
      <c r="J126" s="2"/>
      <c r="K126" s="5"/>
      <c r="L126" s="5"/>
      <c r="M126" s="5"/>
    </row>
    <row r="127" spans="5:13" x14ac:dyDescent="0.4">
      <c r="K127" s="5"/>
      <c r="L127" s="5"/>
      <c r="M127" s="7"/>
    </row>
    <row r="128" spans="5:13" x14ac:dyDescent="0.4">
      <c r="K128" s="7"/>
      <c r="L128" s="5"/>
      <c r="M128" s="7"/>
    </row>
    <row r="129" spans="8:13" x14ac:dyDescent="0.4">
      <c r="H129" s="4"/>
      <c r="J129" s="2"/>
      <c r="K129" s="7"/>
      <c r="L129" s="5"/>
      <c r="M129" s="5"/>
    </row>
    <row r="130" spans="8:13" x14ac:dyDescent="0.4">
      <c r="J130" s="2"/>
      <c r="K130" s="7"/>
      <c r="L130" s="5"/>
      <c r="M130" s="5"/>
    </row>
    <row r="131" spans="8:13" x14ac:dyDescent="0.4">
      <c r="J131" s="2"/>
      <c r="K131" s="5"/>
      <c r="L131" s="5"/>
      <c r="M131" s="7"/>
    </row>
    <row r="132" spans="8:13" x14ac:dyDescent="0.4">
      <c r="J132" s="2"/>
      <c r="K132" s="5"/>
      <c r="L132" s="5"/>
      <c r="M132" s="5"/>
    </row>
    <row r="133" spans="8:13" x14ac:dyDescent="0.4">
      <c r="K133" s="5"/>
      <c r="L133" s="5"/>
      <c r="M133" s="7"/>
    </row>
    <row r="134" spans="8:13" x14ac:dyDescent="0.4">
      <c r="K134" s="5"/>
      <c r="L134" s="5"/>
      <c r="M134" s="7"/>
    </row>
    <row r="135" spans="8:13" x14ac:dyDescent="0.4">
      <c r="K135" s="5"/>
      <c r="L135" s="5"/>
      <c r="M135" s="7"/>
    </row>
    <row r="136" spans="8:13" x14ac:dyDescent="0.4">
      <c r="H136" s="4"/>
      <c r="J136" s="2"/>
      <c r="K136" s="5"/>
      <c r="L136" s="5"/>
      <c r="M136" s="7"/>
    </row>
    <row r="137" spans="8:13" x14ac:dyDescent="0.4">
      <c r="J137" s="2"/>
      <c r="K137" s="5"/>
      <c r="L137" s="5"/>
      <c r="M137" s="5"/>
    </row>
    <row r="138" spans="8:13" x14ac:dyDescent="0.4">
      <c r="J138" s="2"/>
      <c r="K138" s="5"/>
      <c r="L138" s="5"/>
      <c r="M138" s="7"/>
    </row>
    <row r="139" spans="8:13" x14ac:dyDescent="0.4">
      <c r="K139" s="5"/>
      <c r="L139" s="5"/>
      <c r="M139" s="5"/>
    </row>
    <row r="140" spans="8:13" x14ac:dyDescent="0.4">
      <c r="K140" s="5"/>
      <c r="L140" s="5"/>
      <c r="M140" s="7"/>
    </row>
    <row r="141" spans="8:13" x14ac:dyDescent="0.4">
      <c r="K141" s="5"/>
      <c r="L141" s="5"/>
      <c r="M141" s="7"/>
    </row>
    <row r="142" spans="8:13" x14ac:dyDescent="0.4">
      <c r="K142" s="5"/>
      <c r="L142" s="5"/>
      <c r="M142" s="5"/>
    </row>
    <row r="143" spans="8:13" x14ac:dyDescent="0.4">
      <c r="H143" s="4"/>
      <c r="K143" s="5"/>
      <c r="L143" s="5"/>
      <c r="M143" s="7"/>
    </row>
    <row r="144" spans="8:13" x14ac:dyDescent="0.4">
      <c r="K144" s="5"/>
      <c r="L144" s="5"/>
      <c r="M144" s="7"/>
    </row>
    <row r="145" spans="10:13" x14ac:dyDescent="0.4">
      <c r="K145" s="5"/>
      <c r="L145" s="5"/>
      <c r="M145" s="5"/>
    </row>
    <row r="146" spans="10:13" x14ac:dyDescent="0.4">
      <c r="K146" s="5"/>
      <c r="L146" s="5"/>
      <c r="M146" s="5"/>
    </row>
    <row r="147" spans="10:13" x14ac:dyDescent="0.4">
      <c r="K147" s="5"/>
      <c r="L147" s="5"/>
      <c r="M147" s="7"/>
    </row>
    <row r="148" spans="10:13" x14ac:dyDescent="0.4">
      <c r="K148" s="5"/>
      <c r="L148" s="5"/>
      <c r="M148" s="7"/>
    </row>
    <row r="149" spans="10:13" x14ac:dyDescent="0.4">
      <c r="J149" s="2"/>
      <c r="K149" s="5"/>
      <c r="L149" s="5"/>
      <c r="M149" s="7"/>
    </row>
    <row r="150" spans="10:13" x14ac:dyDescent="0.4">
      <c r="J150" s="2"/>
      <c r="K150" s="7"/>
      <c r="L150" s="5"/>
      <c r="M150" s="7"/>
    </row>
    <row r="151" spans="10:13" x14ac:dyDescent="0.4">
      <c r="J151" s="2"/>
      <c r="K151" s="7"/>
      <c r="L151" s="5"/>
      <c r="M151" s="7"/>
    </row>
    <row r="152" spans="10:13" x14ac:dyDescent="0.4">
      <c r="J152" s="2"/>
      <c r="K152" s="7"/>
      <c r="L152" s="5"/>
      <c r="M152" s="5"/>
    </row>
    <row r="153" spans="10:13" x14ac:dyDescent="0.4">
      <c r="J153" s="2"/>
      <c r="K153" s="7"/>
      <c r="L153" s="5"/>
      <c r="M153" s="5"/>
    </row>
    <row r="154" spans="10:13" x14ac:dyDescent="0.4">
      <c r="J154" s="2"/>
      <c r="K154" s="7"/>
      <c r="L154" s="5"/>
      <c r="M154" s="5"/>
    </row>
    <row r="155" spans="10:13" x14ac:dyDescent="0.4">
      <c r="K155" s="5"/>
      <c r="L155" s="5"/>
      <c r="M155" s="5"/>
    </row>
    <row r="156" spans="10:13" x14ac:dyDescent="0.4">
      <c r="K156" s="5"/>
      <c r="L156" s="5"/>
      <c r="M156" s="5"/>
    </row>
    <row r="157" spans="10:13" x14ac:dyDescent="0.4">
      <c r="K157" s="5"/>
      <c r="L157" s="5"/>
      <c r="M157" s="5"/>
    </row>
    <row r="158" spans="10:13" x14ac:dyDescent="0.4">
      <c r="J158" s="2"/>
      <c r="K158" s="5"/>
      <c r="L158" s="5"/>
      <c r="M158" s="7"/>
    </row>
    <row r="159" spans="10:13" x14ac:dyDescent="0.4">
      <c r="J159" s="2"/>
      <c r="K159" s="5"/>
      <c r="L159" s="5"/>
      <c r="M159" s="5"/>
    </row>
    <row r="160" spans="10:13" x14ac:dyDescent="0.4">
      <c r="J160" s="2"/>
      <c r="K160" s="5"/>
      <c r="L160" s="5"/>
      <c r="M160" s="5"/>
    </row>
    <row r="161" spans="8:13" x14ac:dyDescent="0.4">
      <c r="H161" s="4"/>
      <c r="J161" s="2"/>
      <c r="K161" s="7"/>
      <c r="L161" s="5"/>
      <c r="M161" s="5"/>
    </row>
    <row r="162" spans="8:13" x14ac:dyDescent="0.4">
      <c r="J162" s="2"/>
      <c r="K162" s="7"/>
      <c r="L162" s="5"/>
      <c r="M162" s="5"/>
    </row>
    <row r="163" spans="8:13" x14ac:dyDescent="0.4">
      <c r="J163" s="2"/>
      <c r="K163" s="7"/>
      <c r="L163" s="5"/>
      <c r="M163" s="7"/>
    </row>
    <row r="164" spans="8:13" x14ac:dyDescent="0.4">
      <c r="J164" s="2"/>
      <c r="K164" s="5"/>
      <c r="L164" s="5"/>
      <c r="M164" s="7"/>
    </row>
    <row r="165" spans="8:13" x14ac:dyDescent="0.4">
      <c r="H165" s="4"/>
      <c r="J165" s="2"/>
      <c r="K165" s="5"/>
      <c r="L165" s="5"/>
      <c r="M165" s="5"/>
    </row>
    <row r="166" spans="8:13" x14ac:dyDescent="0.4">
      <c r="J166" s="2"/>
      <c r="K166" s="5"/>
      <c r="L166" s="5"/>
      <c r="M166" s="7"/>
    </row>
    <row r="167" spans="8:13" x14ac:dyDescent="0.4">
      <c r="J167" s="2"/>
      <c r="K167" s="5"/>
      <c r="L167" s="5"/>
      <c r="M167" s="7"/>
    </row>
    <row r="168" spans="8:13" x14ac:dyDescent="0.4">
      <c r="J168" s="2"/>
      <c r="K168" s="5"/>
      <c r="L168" s="5"/>
      <c r="M168" s="5"/>
    </row>
    <row r="169" spans="8:13" x14ac:dyDescent="0.4">
      <c r="J169" s="2"/>
      <c r="K169" s="5"/>
      <c r="L169" s="5"/>
      <c r="M169" s="7"/>
    </row>
    <row r="170" spans="8:13" x14ac:dyDescent="0.4">
      <c r="J170" s="2"/>
      <c r="K170" s="5"/>
      <c r="L170" s="5"/>
      <c r="M170" s="7"/>
    </row>
    <row r="171" spans="8:13" x14ac:dyDescent="0.4">
      <c r="J171" s="2"/>
      <c r="K171" s="5"/>
      <c r="L171" s="5"/>
      <c r="M171" s="7"/>
    </row>
    <row r="172" spans="8:13" x14ac:dyDescent="0.4">
      <c r="J172" s="2"/>
      <c r="K172" s="5"/>
      <c r="L172" s="5"/>
      <c r="M172" s="7"/>
    </row>
    <row r="173" spans="8:13" x14ac:dyDescent="0.4">
      <c r="J173" s="2"/>
      <c r="L173" s="5"/>
      <c r="M173" s="5"/>
    </row>
    <row r="174" spans="8:13" x14ac:dyDescent="0.4">
      <c r="J174" s="2"/>
      <c r="L174" s="5"/>
      <c r="M174" s="7"/>
    </row>
    <row r="175" spans="8:13" x14ac:dyDescent="0.4">
      <c r="J175" s="2"/>
      <c r="L175" s="5"/>
      <c r="M175" s="5"/>
    </row>
    <row r="176" spans="8:13" x14ac:dyDescent="0.4">
      <c r="J176" s="2"/>
      <c r="L176" s="2"/>
      <c r="M176" s="5"/>
    </row>
    <row r="177" spans="10:13" x14ac:dyDescent="0.4">
      <c r="J177" s="2"/>
      <c r="L177" s="2"/>
      <c r="M177" s="5"/>
    </row>
    <row r="178" spans="10:13" x14ac:dyDescent="0.4">
      <c r="J178" s="2"/>
      <c r="L178" s="2"/>
      <c r="M178" s="5"/>
    </row>
    <row r="179" spans="10:13" x14ac:dyDescent="0.4">
      <c r="J179" s="2"/>
      <c r="L179" s="2"/>
      <c r="M179" s="5"/>
    </row>
    <row r="180" spans="10:13" x14ac:dyDescent="0.4">
      <c r="J180" s="2"/>
      <c r="L180" s="2"/>
      <c r="M180" s="5"/>
    </row>
    <row r="181" spans="10:13" x14ac:dyDescent="0.4">
      <c r="J181" s="2"/>
      <c r="L181" s="2"/>
      <c r="M181" s="7"/>
    </row>
    <row r="182" spans="10:13" x14ac:dyDescent="0.4">
      <c r="J182" s="2"/>
      <c r="L182" s="2"/>
      <c r="M182" s="5"/>
    </row>
    <row r="183" spans="10:13" x14ac:dyDescent="0.4">
      <c r="J183" s="2"/>
      <c r="L183" s="2"/>
      <c r="M183" s="5"/>
    </row>
    <row r="184" spans="10:13" x14ac:dyDescent="0.4">
      <c r="J184" s="2"/>
      <c r="L184" s="2"/>
      <c r="M184" s="7"/>
    </row>
    <row r="185" spans="10:13" x14ac:dyDescent="0.4">
      <c r="J185" s="2"/>
      <c r="L185" s="2"/>
      <c r="M185" s="5"/>
    </row>
    <row r="186" spans="10:13" x14ac:dyDescent="0.4">
      <c r="J186" s="2"/>
      <c r="L186" s="2"/>
      <c r="M186" s="5"/>
    </row>
    <row r="187" spans="10:13" x14ac:dyDescent="0.4">
      <c r="J187" s="2"/>
      <c r="L187" s="2"/>
      <c r="M187" s="5"/>
    </row>
    <row r="188" spans="10:13" x14ac:dyDescent="0.4">
      <c r="J188" s="2"/>
      <c r="L188" s="2"/>
      <c r="M188" s="2"/>
    </row>
    <row r="189" spans="10:13" x14ac:dyDescent="0.4">
      <c r="J189" s="2"/>
      <c r="L189" s="2"/>
      <c r="M189" s="2"/>
    </row>
    <row r="190" spans="10:13" x14ac:dyDescent="0.4">
      <c r="J190" s="2"/>
      <c r="L190" s="2"/>
      <c r="M190" s="2"/>
    </row>
    <row r="191" spans="10:13" x14ac:dyDescent="0.4">
      <c r="J191" s="2"/>
      <c r="L191" s="2"/>
      <c r="M191" s="2"/>
    </row>
    <row r="192" spans="10:13" x14ac:dyDescent="0.4">
      <c r="J192" s="2"/>
      <c r="L192" s="2"/>
      <c r="M192" s="2"/>
    </row>
    <row r="193" spans="10:13" x14ac:dyDescent="0.4">
      <c r="J193" s="2"/>
      <c r="L193" s="2"/>
      <c r="M193" s="7"/>
    </row>
    <row r="194" spans="10:13" x14ac:dyDescent="0.4">
      <c r="J194" s="2"/>
      <c r="L194" s="2"/>
      <c r="M194" s="2"/>
    </row>
    <row r="195" spans="10:13" x14ac:dyDescent="0.4">
      <c r="J195" s="2"/>
      <c r="L195" s="2"/>
      <c r="M195" s="2"/>
    </row>
    <row r="196" spans="10:13" x14ac:dyDescent="0.4">
      <c r="J196" s="2"/>
      <c r="L196" s="2"/>
      <c r="M196" s="2"/>
    </row>
    <row r="197" spans="10:13" x14ac:dyDescent="0.4">
      <c r="J197" s="2"/>
      <c r="L197" s="2"/>
      <c r="M197" s="2"/>
    </row>
    <row r="198" spans="10:13" x14ac:dyDescent="0.4">
      <c r="J198" s="2"/>
      <c r="L198" s="2"/>
      <c r="M198" s="2"/>
    </row>
    <row r="199" spans="10:13" x14ac:dyDescent="0.4">
      <c r="J199" s="2"/>
      <c r="L199" s="2"/>
      <c r="M199" s="2"/>
    </row>
    <row r="200" spans="10:13" x14ac:dyDescent="0.4">
      <c r="J200" s="2"/>
      <c r="L200" s="2"/>
      <c r="M200" s="2"/>
    </row>
    <row r="201" spans="10:13" x14ac:dyDescent="0.4">
      <c r="J201" s="2"/>
      <c r="L201" s="2"/>
      <c r="M201" s="2"/>
    </row>
    <row r="202" spans="10:13" x14ac:dyDescent="0.4">
      <c r="J202" s="2"/>
      <c r="L202" s="2"/>
      <c r="M202" s="2"/>
    </row>
    <row r="203" spans="10:13" x14ac:dyDescent="0.4">
      <c r="J203" s="2"/>
      <c r="L203" s="2"/>
      <c r="M203" s="2"/>
    </row>
    <row r="204" spans="10:13" x14ac:dyDescent="0.4">
      <c r="J204" s="2"/>
      <c r="L204" s="2"/>
      <c r="M204" s="2"/>
    </row>
    <row r="205" spans="10:13" x14ac:dyDescent="0.4">
      <c r="J205" s="2"/>
      <c r="L205" s="2"/>
      <c r="M205" s="2"/>
    </row>
    <row r="206" spans="10:13" x14ac:dyDescent="0.4">
      <c r="J206" s="2"/>
      <c r="L206" s="2"/>
      <c r="M206" s="2"/>
    </row>
    <row r="207" spans="10:13" x14ac:dyDescent="0.4">
      <c r="J207" s="2"/>
      <c r="L207" s="2"/>
      <c r="M207" s="2"/>
    </row>
    <row r="208" spans="10:13" x14ac:dyDescent="0.4">
      <c r="J208" s="2"/>
      <c r="L208" s="2"/>
      <c r="M208" s="2"/>
    </row>
    <row r="209" spans="10:13" x14ac:dyDescent="0.4">
      <c r="J209" s="2"/>
      <c r="L209" s="2"/>
      <c r="M209" s="2"/>
    </row>
    <row r="210" spans="10:13" x14ac:dyDescent="0.4">
      <c r="J210" s="2"/>
      <c r="L210" s="2"/>
      <c r="M210" s="2"/>
    </row>
    <row r="211" spans="10:13" x14ac:dyDescent="0.4">
      <c r="J211" s="2"/>
      <c r="L211" s="2"/>
      <c r="M211" s="2"/>
    </row>
    <row r="212" spans="10:13" x14ac:dyDescent="0.4">
      <c r="J212" s="2"/>
      <c r="L212" s="2"/>
      <c r="M212" s="2"/>
    </row>
    <row r="213" spans="10:13" x14ac:dyDescent="0.4">
      <c r="J213" s="2"/>
      <c r="L213" s="2"/>
      <c r="M213" s="2"/>
    </row>
    <row r="214" spans="10:13" x14ac:dyDescent="0.4">
      <c r="J214" s="2"/>
      <c r="L214" s="2"/>
      <c r="M214" s="2"/>
    </row>
    <row r="215" spans="10:13" x14ac:dyDescent="0.4">
      <c r="J215" s="2"/>
      <c r="L215" s="2"/>
      <c r="M215" s="2"/>
    </row>
    <row r="216" spans="10:13" x14ac:dyDescent="0.4">
      <c r="J216" s="2"/>
      <c r="L216" s="2"/>
      <c r="M216" s="2"/>
    </row>
    <row r="217" spans="10:13" x14ac:dyDescent="0.4">
      <c r="J217" s="2"/>
      <c r="L217" s="2"/>
      <c r="M217" s="2"/>
    </row>
    <row r="218" spans="10:13" x14ac:dyDescent="0.4">
      <c r="J218" s="2"/>
      <c r="L218" s="2"/>
      <c r="M218" s="2"/>
    </row>
    <row r="219" spans="10:13" x14ac:dyDescent="0.4">
      <c r="J219" s="2"/>
      <c r="L219" s="2"/>
      <c r="M219" s="2"/>
    </row>
    <row r="220" spans="10:13" x14ac:dyDescent="0.4">
      <c r="J220" s="2"/>
      <c r="L220" s="2"/>
      <c r="M220" s="2"/>
    </row>
    <row r="221" spans="10:13" x14ac:dyDescent="0.4">
      <c r="J221" s="2"/>
      <c r="L221" s="2"/>
      <c r="M221" s="2"/>
    </row>
    <row r="222" spans="10:13" x14ac:dyDescent="0.4">
      <c r="J222" s="2"/>
      <c r="L222" s="2"/>
      <c r="M222" s="2"/>
    </row>
    <row r="223" spans="10:13" x14ac:dyDescent="0.4">
      <c r="J223" s="2"/>
      <c r="L223" s="2"/>
      <c r="M223" s="2"/>
    </row>
    <row r="224" spans="10:13" x14ac:dyDescent="0.4">
      <c r="J224" s="2"/>
      <c r="L224" s="2"/>
      <c r="M224" s="2"/>
    </row>
    <row r="225" spans="10:13" x14ac:dyDescent="0.4">
      <c r="J225" s="2"/>
      <c r="L225" s="2"/>
      <c r="M225" s="2"/>
    </row>
    <row r="226" spans="10:13" x14ac:dyDescent="0.4">
      <c r="J226" s="2"/>
      <c r="L226" s="2"/>
      <c r="M226" s="2"/>
    </row>
    <row r="227" spans="10:13" x14ac:dyDescent="0.4">
      <c r="L227" s="2"/>
      <c r="M227" s="2"/>
    </row>
    <row r="228" spans="10:13" x14ac:dyDescent="0.4">
      <c r="L228" s="2"/>
      <c r="M228" s="2"/>
    </row>
    <row r="229" spans="10:13" x14ac:dyDescent="0.4">
      <c r="L229" s="2"/>
      <c r="M229" s="2"/>
    </row>
    <row r="230" spans="10:13" x14ac:dyDescent="0.4">
      <c r="L230" s="2"/>
      <c r="M230" s="2"/>
    </row>
    <row r="231" spans="10:13" x14ac:dyDescent="0.4">
      <c r="L231" s="2"/>
      <c r="M231" s="2"/>
    </row>
    <row r="232" spans="10:13" x14ac:dyDescent="0.4">
      <c r="L232" s="2"/>
      <c r="M232" s="2"/>
    </row>
    <row r="233" spans="10:13" x14ac:dyDescent="0.4">
      <c r="L233" s="2"/>
      <c r="M233" s="2"/>
    </row>
    <row r="234" spans="10:13" x14ac:dyDescent="0.4">
      <c r="L234" s="2"/>
      <c r="M234" s="2"/>
    </row>
    <row r="235" spans="10:13" x14ac:dyDescent="0.4">
      <c r="L235" s="2"/>
      <c r="M235" s="2"/>
    </row>
    <row r="236" spans="10:13" x14ac:dyDescent="0.4">
      <c r="L236" s="2"/>
      <c r="M236" s="2"/>
    </row>
    <row r="237" spans="10:13" x14ac:dyDescent="0.4">
      <c r="M237" s="2"/>
    </row>
    <row r="238" spans="10:13" x14ac:dyDescent="0.4">
      <c r="M238" s="2"/>
    </row>
    <row r="239" spans="10:13" x14ac:dyDescent="0.4">
      <c r="M239" s="2"/>
    </row>
    <row r="240" spans="10:13" x14ac:dyDescent="0.4">
      <c r="M240" s="2"/>
    </row>
    <row r="241" spans="13:13" x14ac:dyDescent="0.4">
      <c r="M241" s="2"/>
    </row>
    <row r="242" spans="13:13" x14ac:dyDescent="0.4">
      <c r="M242" s="2"/>
    </row>
    <row r="243" spans="13:13" x14ac:dyDescent="0.4">
      <c r="M243" s="2"/>
    </row>
    <row r="244" spans="13:13" x14ac:dyDescent="0.4">
      <c r="M244" s="2"/>
    </row>
    <row r="245" spans="13:13" x14ac:dyDescent="0.4">
      <c r="M245" s="2"/>
    </row>
    <row r="246" spans="13:13" x14ac:dyDescent="0.4">
      <c r="M246" s="2"/>
    </row>
    <row r="247" spans="13:13" x14ac:dyDescent="0.4">
      <c r="M247" s="2"/>
    </row>
    <row r="248" spans="13:13" x14ac:dyDescent="0.4">
      <c r="M248" s="2"/>
    </row>
    <row r="249" spans="13:13" x14ac:dyDescent="0.4">
      <c r="M249" s="2"/>
    </row>
    <row r="250" spans="13:13" x14ac:dyDescent="0.4">
      <c r="M250" s="2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topLeftCell="A13" zoomScale="85" zoomScaleNormal="85" workbookViewId="0">
      <selection activeCell="B8" sqref="B8"/>
    </sheetView>
  </sheetViews>
  <sheetFormatPr defaultColWidth="8.88671875" defaultRowHeight="13.8" x14ac:dyDescent="0.25"/>
  <cols>
    <col min="1" max="1" width="9.109375" style="11" customWidth="1"/>
    <col min="2" max="2" width="41.33203125" style="11" customWidth="1"/>
    <col min="3" max="3" width="10.109375" style="11" customWidth="1"/>
    <col min="4" max="4" width="4.5546875" style="11" customWidth="1"/>
    <col min="5" max="5" width="0.109375" style="11" customWidth="1"/>
    <col min="6" max="6" width="18.5546875" style="12" customWidth="1"/>
    <col min="7" max="7" width="11" style="11" customWidth="1"/>
    <col min="8" max="8" width="10.109375" style="3" bestFit="1" customWidth="1"/>
    <col min="9" max="9" width="11.6640625" style="3" customWidth="1"/>
    <col min="10" max="10" width="8.88671875" style="3" customWidth="1"/>
    <col min="11" max="11" width="9.109375" style="3" bestFit="1" customWidth="1"/>
    <col min="12" max="16384" width="8.88671875" style="3"/>
  </cols>
  <sheetData>
    <row r="2" spans="2:9" x14ac:dyDescent="0.25">
      <c r="F2" s="11"/>
    </row>
    <row r="4" spans="2:9" x14ac:dyDescent="0.25">
      <c r="B4" s="11" t="s">
        <v>59</v>
      </c>
    </row>
    <row r="5" spans="2:9" x14ac:dyDescent="0.25">
      <c r="B5" s="11" t="s">
        <v>60</v>
      </c>
    </row>
    <row r="7" spans="2:9" x14ac:dyDescent="0.25">
      <c r="B7" s="11" t="s">
        <v>175</v>
      </c>
    </row>
    <row r="8" spans="2:9" x14ac:dyDescent="0.25">
      <c r="B8" s="11" t="s">
        <v>61</v>
      </c>
    </row>
    <row r="9" spans="2:9" x14ac:dyDescent="0.25">
      <c r="F9" s="13"/>
    </row>
    <row r="10" spans="2:9" x14ac:dyDescent="0.25">
      <c r="B10" s="11" t="s">
        <v>62</v>
      </c>
      <c r="F10" s="14" t="s">
        <v>148</v>
      </c>
    </row>
    <row r="11" spans="2:9" x14ac:dyDescent="0.25">
      <c r="B11" s="15" t="s">
        <v>63</v>
      </c>
    </row>
    <row r="12" spans="2:9" x14ac:dyDescent="0.25">
      <c r="B12" s="15"/>
    </row>
    <row r="13" spans="2:9" x14ac:dyDescent="0.25">
      <c r="B13" s="11" t="s">
        <v>64</v>
      </c>
      <c r="F13" s="12">
        <v>130000</v>
      </c>
      <c r="H13" s="17"/>
      <c r="I13" s="17"/>
    </row>
    <row r="14" spans="2:9" x14ac:dyDescent="0.25">
      <c r="B14" s="11" t="s">
        <v>65</v>
      </c>
      <c r="F14" s="12">
        <v>1254395</v>
      </c>
      <c r="H14" s="17"/>
      <c r="I14" s="17"/>
    </row>
    <row r="15" spans="2:9" x14ac:dyDescent="0.25">
      <c r="B15" s="11" t="s">
        <v>123</v>
      </c>
      <c r="F15" s="12">
        <v>68735</v>
      </c>
      <c r="H15" s="17"/>
      <c r="I15" s="17"/>
    </row>
    <row r="16" spans="2:9" x14ac:dyDescent="0.25">
      <c r="B16" s="11" t="s">
        <v>66</v>
      </c>
      <c r="F16" s="12">
        <v>7300</v>
      </c>
      <c r="H16" s="17"/>
      <c r="I16" s="17"/>
    </row>
    <row r="17" spans="2:9" x14ac:dyDescent="0.25">
      <c r="B17" s="11" t="s">
        <v>67</v>
      </c>
      <c r="F17" s="12">
        <v>348595</v>
      </c>
      <c r="G17" s="16"/>
      <c r="H17" s="17"/>
      <c r="I17" s="17"/>
    </row>
    <row r="18" spans="2:9" x14ac:dyDescent="0.25">
      <c r="B18" s="11" t="s">
        <v>124</v>
      </c>
      <c r="F18" s="12">
        <v>143400</v>
      </c>
    </row>
    <row r="19" spans="2:9" x14ac:dyDescent="0.25">
      <c r="B19" s="11" t="s">
        <v>125</v>
      </c>
      <c r="F19" s="12">
        <v>2987.5</v>
      </c>
    </row>
    <row r="20" spans="2:9" x14ac:dyDescent="0.25">
      <c r="B20" s="11" t="s">
        <v>69</v>
      </c>
      <c r="F20" s="12">
        <v>16133.47</v>
      </c>
    </row>
    <row r="21" spans="2:9" x14ac:dyDescent="0.25">
      <c r="B21" s="11" t="s">
        <v>68</v>
      </c>
      <c r="F21" s="12">
        <v>600</v>
      </c>
    </row>
    <row r="22" spans="2:9" x14ac:dyDescent="0.25">
      <c r="B22" s="11" t="s">
        <v>70</v>
      </c>
      <c r="F22" s="12">
        <v>124656.94</v>
      </c>
      <c r="G22" s="12"/>
    </row>
    <row r="23" spans="2:9" x14ac:dyDescent="0.25">
      <c r="B23" s="11" t="s">
        <v>126</v>
      </c>
      <c r="F23" s="12">
        <v>36</v>
      </c>
      <c r="G23" s="12"/>
    </row>
    <row r="24" spans="2:9" x14ac:dyDescent="0.25">
      <c r="B24" s="11" t="s">
        <v>139</v>
      </c>
      <c r="F24" s="12">
        <v>0.46</v>
      </c>
    </row>
    <row r="25" spans="2:9" x14ac:dyDescent="0.25">
      <c r="F25" s="18" t="s">
        <v>171</v>
      </c>
    </row>
    <row r="26" spans="2:9" x14ac:dyDescent="0.25">
      <c r="F26" s="12">
        <f>SUM(F12:F24)</f>
        <v>2096839.3699999999</v>
      </c>
    </row>
    <row r="27" spans="2:9" x14ac:dyDescent="0.25">
      <c r="F27" s="18" t="s">
        <v>171</v>
      </c>
    </row>
    <row r="29" spans="2:9" x14ac:dyDescent="0.25">
      <c r="B29" s="11" t="s">
        <v>71</v>
      </c>
      <c r="F29" s="12">
        <f>+F31</f>
        <v>513100</v>
      </c>
    </row>
    <row r="30" spans="2:9" x14ac:dyDescent="0.25">
      <c r="B30" s="15" t="s">
        <v>63</v>
      </c>
      <c r="F30" s="18" t="s">
        <v>171</v>
      </c>
    </row>
    <row r="31" spans="2:9" x14ac:dyDescent="0.25">
      <c r="B31" s="11" t="s">
        <v>72</v>
      </c>
      <c r="F31" s="12">
        <v>513100</v>
      </c>
    </row>
    <row r="33" spans="2:9" x14ac:dyDescent="0.25">
      <c r="F33" s="18" t="s">
        <v>171</v>
      </c>
    </row>
    <row r="34" spans="2:9" x14ac:dyDescent="0.25">
      <c r="B34" s="11" t="s">
        <v>73</v>
      </c>
      <c r="F34" s="12">
        <f>SUM(F26+F31)</f>
        <v>2609939.37</v>
      </c>
      <c r="G34" s="19"/>
      <c r="I34" s="17"/>
    </row>
    <row r="35" spans="2:9" x14ac:dyDescent="0.25">
      <c r="F35" s="18" t="s">
        <v>171</v>
      </c>
    </row>
    <row r="36" spans="2:9" x14ac:dyDescent="0.25">
      <c r="F36" s="1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1"/>
  <sheetViews>
    <sheetView tabSelected="1" topLeftCell="A49" zoomScale="63" zoomScaleNormal="63" workbookViewId="0">
      <selection activeCell="G98" sqref="G98"/>
    </sheetView>
  </sheetViews>
  <sheetFormatPr defaultColWidth="8.88671875" defaultRowHeight="13.8" x14ac:dyDescent="0.25"/>
  <cols>
    <col min="1" max="1" width="8.88671875" style="3"/>
    <col min="2" max="3" width="8.88671875" style="23"/>
    <col min="4" max="4" width="36.44140625" style="23" customWidth="1"/>
    <col min="5" max="5" width="14.6640625" style="33" customWidth="1"/>
    <col min="6" max="6" width="13.88671875" style="33" customWidth="1"/>
    <col min="7" max="7" width="13.6640625" style="36" customWidth="1"/>
    <col min="8" max="8" width="11.6640625" style="23" customWidth="1"/>
    <col min="9" max="9" width="12.33203125" style="24" hidden="1" customWidth="1"/>
    <col min="10" max="10" width="10.77734375" style="24" hidden="1" customWidth="1"/>
    <col min="11" max="11" width="11.6640625" style="3" hidden="1" customWidth="1"/>
    <col min="12" max="12" width="8.33203125" style="3" hidden="1" customWidth="1"/>
    <col min="13" max="13" width="10.109375" style="3" bestFit="1" customWidth="1"/>
    <col min="14" max="16384" width="8.88671875" style="3"/>
  </cols>
  <sheetData>
    <row r="1" spans="2:10" x14ac:dyDescent="0.25">
      <c r="B1" s="20"/>
      <c r="C1" s="20"/>
      <c r="D1" s="20"/>
      <c r="E1" s="21"/>
      <c r="F1" s="21"/>
      <c r="G1" s="22">
        <v>3</v>
      </c>
    </row>
    <row r="2" spans="2:10" x14ac:dyDescent="0.25">
      <c r="B2" s="20" t="s">
        <v>59</v>
      </c>
      <c r="C2" s="20"/>
      <c r="D2" s="20"/>
      <c r="E2" s="21"/>
      <c r="F2" s="21"/>
      <c r="G2" s="22"/>
    </row>
    <row r="3" spans="2:10" x14ac:dyDescent="0.25">
      <c r="B3" s="20" t="s">
        <v>60</v>
      </c>
      <c r="C3" s="20"/>
      <c r="D3" s="20"/>
      <c r="E3" s="21"/>
      <c r="F3" s="21"/>
      <c r="G3" s="21"/>
      <c r="H3" s="21"/>
    </row>
    <row r="4" spans="2:10" x14ac:dyDescent="0.25">
      <c r="B4" s="20" t="s">
        <v>175</v>
      </c>
      <c r="C4" s="20"/>
      <c r="D4" s="20"/>
      <c r="E4" s="21"/>
      <c r="F4" s="21"/>
      <c r="G4" s="21"/>
      <c r="H4" s="21"/>
    </row>
    <row r="5" spans="2:10" x14ac:dyDescent="0.25">
      <c r="B5" s="25" t="s">
        <v>75</v>
      </c>
      <c r="C5" s="20"/>
      <c r="D5" s="20"/>
      <c r="E5" s="21"/>
      <c r="F5" s="21"/>
      <c r="G5" s="21"/>
      <c r="H5" s="21"/>
    </row>
    <row r="6" spans="2:10" x14ac:dyDescent="0.25">
      <c r="B6" s="20"/>
      <c r="C6" s="20"/>
      <c r="D6" s="20"/>
      <c r="E6" s="21"/>
      <c r="F6" s="21"/>
      <c r="G6" s="21"/>
      <c r="H6" s="21"/>
    </row>
    <row r="7" spans="2:10" x14ac:dyDescent="0.25">
      <c r="B7" s="20" t="s">
        <v>76</v>
      </c>
      <c r="C7" s="20"/>
      <c r="D7" s="20"/>
      <c r="E7" s="41" t="s">
        <v>147</v>
      </c>
      <c r="F7" s="41"/>
      <c r="G7" s="41"/>
    </row>
    <row r="8" spans="2:10" ht="14.4" customHeight="1" x14ac:dyDescent="0.25">
      <c r="B8" s="20" t="s">
        <v>77</v>
      </c>
      <c r="C8" s="20"/>
      <c r="D8" s="20"/>
      <c r="E8" s="20" t="s">
        <v>77</v>
      </c>
      <c r="H8" s="21"/>
      <c r="I8" s="26">
        <v>43982</v>
      </c>
    </row>
    <row r="9" spans="2:10" x14ac:dyDescent="0.25">
      <c r="B9" s="20"/>
      <c r="C9" s="20"/>
      <c r="D9" s="20"/>
      <c r="E9" s="21"/>
      <c r="F9" s="21"/>
      <c r="G9" s="21"/>
    </row>
    <row r="10" spans="2:10" x14ac:dyDescent="0.25">
      <c r="B10" s="11" t="s">
        <v>78</v>
      </c>
      <c r="C10" s="11"/>
      <c r="D10" s="11"/>
      <c r="E10" s="27"/>
      <c r="F10" s="27"/>
      <c r="G10" s="28">
        <f>SUM(E12:E14)</f>
        <v>397004.52999999997</v>
      </c>
      <c r="H10" s="11"/>
      <c r="I10" s="29"/>
    </row>
    <row r="11" spans="2:10" x14ac:dyDescent="0.25">
      <c r="B11" s="15" t="s">
        <v>79</v>
      </c>
      <c r="C11" s="11"/>
      <c r="D11" s="11"/>
      <c r="E11" s="27"/>
      <c r="F11" s="27"/>
      <c r="G11" s="27" t="s">
        <v>42</v>
      </c>
      <c r="H11" s="11"/>
    </row>
    <row r="12" spans="2:10" x14ac:dyDescent="0.25">
      <c r="B12" s="15" t="s">
        <v>80</v>
      </c>
      <c r="C12" s="11"/>
      <c r="D12" s="11"/>
      <c r="E12" s="27">
        <v>149874.37</v>
      </c>
      <c r="F12" s="27"/>
      <c r="G12" s="27"/>
      <c r="H12" s="11"/>
      <c r="I12" s="29">
        <f>SUM('[2]31052020'!$E$787:$E$788)</f>
        <v>264536.57</v>
      </c>
      <c r="J12" s="29" t="e">
        <f>I12-#REF!</f>
        <v>#REF!</v>
      </c>
    </row>
    <row r="13" spans="2:10" x14ac:dyDescent="0.25">
      <c r="B13" s="15" t="s">
        <v>140</v>
      </c>
      <c r="C13" s="11"/>
      <c r="D13" s="11"/>
      <c r="E13" s="27">
        <v>229564.46</v>
      </c>
      <c r="F13" s="27"/>
      <c r="G13" s="27"/>
      <c r="H13" s="11"/>
      <c r="I13" s="29"/>
      <c r="J13" s="29"/>
    </row>
    <row r="14" spans="2:10" x14ac:dyDescent="0.25">
      <c r="B14" s="15" t="s">
        <v>81</v>
      </c>
      <c r="C14" s="11"/>
      <c r="D14" s="11"/>
      <c r="E14" s="27">
        <v>17565.7</v>
      </c>
      <c r="F14" s="27"/>
      <c r="G14" s="27"/>
      <c r="H14" s="11"/>
      <c r="I14" s="29">
        <f>'[2]31052020'!$E$773</f>
        <v>4133.74</v>
      </c>
      <c r="J14" s="29" t="e">
        <f>I14-#REF!</f>
        <v>#REF!</v>
      </c>
    </row>
    <row r="15" spans="2:10" x14ac:dyDescent="0.25">
      <c r="B15" s="15"/>
      <c r="C15" s="11"/>
      <c r="D15" s="11"/>
      <c r="E15" s="27" t="s">
        <v>6</v>
      </c>
      <c r="F15" s="27"/>
      <c r="G15" s="27"/>
      <c r="H15" s="11"/>
    </row>
    <row r="16" spans="2:10" x14ac:dyDescent="0.25">
      <c r="B16" s="20"/>
      <c r="C16" s="20"/>
      <c r="D16" s="20"/>
      <c r="E16" s="21"/>
      <c r="F16" s="21"/>
      <c r="G16" s="21"/>
    </row>
    <row r="17" spans="2:12" x14ac:dyDescent="0.25">
      <c r="B17" s="11" t="s">
        <v>82</v>
      </c>
      <c r="C17" s="11"/>
      <c r="D17" s="11"/>
      <c r="E17" s="27"/>
      <c r="F17" s="27"/>
      <c r="G17" s="27">
        <f>SUM(E19:E44)</f>
        <v>1193058.8400000003</v>
      </c>
      <c r="I17" s="29" t="e">
        <f>SUM(#REF!,#REF!,#REF!)</f>
        <v>#REF!</v>
      </c>
      <c r="J17" s="29">
        <f>'[2]31052020'!$E$783</f>
        <v>350</v>
      </c>
      <c r="K17" s="3" t="s">
        <v>83</v>
      </c>
      <c r="L17" s="17" t="e">
        <f>I17-J17</f>
        <v>#REF!</v>
      </c>
    </row>
    <row r="18" spans="2:12" x14ac:dyDescent="0.25">
      <c r="B18" s="15" t="s">
        <v>79</v>
      </c>
      <c r="C18" s="11"/>
      <c r="D18" s="11"/>
      <c r="E18" s="27"/>
      <c r="F18" s="27"/>
      <c r="G18" s="27" t="s">
        <v>42</v>
      </c>
    </row>
    <row r="19" spans="2:12" x14ac:dyDescent="0.25">
      <c r="B19" s="11" t="s">
        <v>84</v>
      </c>
      <c r="C19" s="11"/>
      <c r="D19" s="27"/>
      <c r="E19" s="27">
        <v>350</v>
      </c>
      <c r="F19" s="27"/>
      <c r="G19" s="27"/>
      <c r="I19" s="29">
        <f>'[3]31052020_MİZAN'!$E$783</f>
        <v>350</v>
      </c>
    </row>
    <row r="20" spans="2:12" x14ac:dyDescent="0.25">
      <c r="B20" s="11" t="s">
        <v>130</v>
      </c>
      <c r="C20" s="11"/>
      <c r="D20" s="11"/>
      <c r="E20" s="27">
        <v>123600</v>
      </c>
      <c r="F20" s="27"/>
      <c r="G20" s="27"/>
      <c r="I20" s="29">
        <f>'[2]31052020'!$E$790</f>
        <v>5550</v>
      </c>
      <c r="J20" s="29" t="e">
        <f>#REF!+#REF!</f>
        <v>#REF!</v>
      </c>
      <c r="K20" s="17" t="e">
        <f>I20-J20</f>
        <v>#REF!</v>
      </c>
    </row>
    <row r="21" spans="2:12" x14ac:dyDescent="0.25">
      <c r="B21" s="11" t="s">
        <v>133</v>
      </c>
      <c r="C21" s="11"/>
      <c r="D21" s="11"/>
      <c r="E21" s="27">
        <v>3000</v>
      </c>
      <c r="F21" s="27"/>
      <c r="G21" s="27"/>
      <c r="I21" s="29"/>
      <c r="J21" s="29"/>
      <c r="K21" s="17"/>
    </row>
    <row r="22" spans="2:12" x14ac:dyDescent="0.25">
      <c r="B22" s="20" t="s">
        <v>157</v>
      </c>
      <c r="C22" s="20"/>
      <c r="D22" s="20"/>
      <c r="E22" s="27">
        <v>70000</v>
      </c>
      <c r="F22" s="27"/>
      <c r="G22" s="27"/>
      <c r="I22" s="29">
        <f>'[2]31052020'!$E$795</f>
        <v>5470.59</v>
      </c>
      <c r="J22" s="29" t="e">
        <f>I22-#REF!</f>
        <v>#REF!</v>
      </c>
    </row>
    <row r="23" spans="2:12" x14ac:dyDescent="0.25">
      <c r="B23" s="20" t="s">
        <v>158</v>
      </c>
      <c r="C23" s="20"/>
      <c r="D23" s="20"/>
      <c r="E23" s="27">
        <v>56061.65</v>
      </c>
      <c r="F23" s="27"/>
      <c r="G23" s="21"/>
    </row>
    <row r="24" spans="2:12" x14ac:dyDescent="0.25">
      <c r="B24" s="20" t="s">
        <v>85</v>
      </c>
      <c r="C24" s="20"/>
      <c r="D24" s="20"/>
      <c r="E24" s="27">
        <v>212362.5</v>
      </c>
      <c r="F24" s="27"/>
      <c r="G24" s="21"/>
      <c r="I24" s="29">
        <f>'[2]31052020'!$E$791</f>
        <v>10541.87</v>
      </c>
      <c r="J24" s="29" t="e">
        <f>I24-#REF!</f>
        <v>#REF!</v>
      </c>
    </row>
    <row r="25" spans="2:12" x14ac:dyDescent="0.25">
      <c r="B25" s="20" t="s">
        <v>86</v>
      </c>
      <c r="C25" s="20"/>
      <c r="D25" s="20"/>
      <c r="E25" s="27">
        <v>1500</v>
      </c>
      <c r="F25" s="27"/>
      <c r="G25" s="21"/>
    </row>
    <row r="26" spans="2:12" x14ac:dyDescent="0.25">
      <c r="B26" s="20" t="s">
        <v>160</v>
      </c>
      <c r="C26" s="20"/>
      <c r="D26" s="20"/>
      <c r="E26" s="27">
        <v>1500</v>
      </c>
      <c r="F26" s="27"/>
      <c r="G26" s="21"/>
    </row>
    <row r="27" spans="2:12" x14ac:dyDescent="0.25">
      <c r="B27" s="20" t="s">
        <v>159</v>
      </c>
      <c r="C27" s="20"/>
      <c r="D27" s="20"/>
      <c r="E27" s="27">
        <v>41150</v>
      </c>
      <c r="F27" s="27"/>
      <c r="G27" s="21"/>
    </row>
    <row r="28" spans="2:12" x14ac:dyDescent="0.25">
      <c r="B28" s="20" t="s">
        <v>156</v>
      </c>
      <c r="C28" s="20"/>
      <c r="D28" s="20"/>
      <c r="E28" s="27">
        <v>4600</v>
      </c>
      <c r="F28" s="27"/>
      <c r="G28" s="21"/>
      <c r="I28" s="29">
        <f>'[2]31052020'!$E$793</f>
        <v>30744</v>
      </c>
      <c r="J28" s="29" t="e">
        <f>I28-#REF!</f>
        <v>#REF!</v>
      </c>
    </row>
    <row r="29" spans="2:12" x14ac:dyDescent="0.25">
      <c r="B29" s="20" t="s">
        <v>144</v>
      </c>
      <c r="C29" s="20"/>
      <c r="D29" s="20"/>
      <c r="E29" s="27">
        <v>5550</v>
      </c>
      <c r="F29" s="27"/>
      <c r="G29" s="21"/>
    </row>
    <row r="30" spans="2:12" x14ac:dyDescent="0.25">
      <c r="B30" s="20" t="s">
        <v>161</v>
      </c>
      <c r="C30" s="20"/>
      <c r="D30" s="20"/>
      <c r="E30" s="27">
        <v>2250</v>
      </c>
      <c r="F30" s="27"/>
      <c r="G30" s="21"/>
    </row>
    <row r="31" spans="2:12" x14ac:dyDescent="0.25">
      <c r="B31" s="20" t="s">
        <v>134</v>
      </c>
      <c r="C31" s="20"/>
      <c r="D31" s="20"/>
      <c r="E31" s="27">
        <v>3000</v>
      </c>
      <c r="F31" s="27"/>
      <c r="G31" s="21"/>
    </row>
    <row r="32" spans="2:12" x14ac:dyDescent="0.25">
      <c r="B32" s="20" t="s">
        <v>164</v>
      </c>
      <c r="C32" s="20"/>
      <c r="D32" s="20"/>
      <c r="E32" s="27">
        <v>228065.63</v>
      </c>
      <c r="F32" s="27"/>
      <c r="G32" s="21"/>
    </row>
    <row r="33" spans="2:11" x14ac:dyDescent="0.25">
      <c r="B33" s="20" t="s">
        <v>162</v>
      </c>
      <c r="C33" s="20"/>
      <c r="D33" s="20"/>
      <c r="E33" s="27">
        <v>161343.48000000001</v>
      </c>
      <c r="F33" s="27"/>
      <c r="G33" s="21"/>
      <c r="I33" s="29">
        <f>'[2]31052020'!$E$785</f>
        <v>148946.01</v>
      </c>
      <c r="J33" s="29" t="e">
        <f>#REF!-I33</f>
        <v>#REF!</v>
      </c>
    </row>
    <row r="34" spans="2:11" x14ac:dyDescent="0.25">
      <c r="B34" s="20" t="s">
        <v>132</v>
      </c>
      <c r="C34" s="20"/>
      <c r="D34" s="20"/>
      <c r="E34" s="27">
        <v>5000</v>
      </c>
      <c r="F34" s="27"/>
      <c r="G34" s="21"/>
      <c r="I34" s="29">
        <f>'[2]31052020'!$E$792</f>
        <v>25000</v>
      </c>
      <c r="J34" s="29" t="e">
        <f>#REF!-I34</f>
        <v>#REF!</v>
      </c>
    </row>
    <row r="35" spans="2:11" x14ac:dyDescent="0.25">
      <c r="B35" s="20" t="s">
        <v>163</v>
      </c>
      <c r="C35" s="20"/>
      <c r="D35" s="20"/>
      <c r="E35" s="27">
        <v>25000</v>
      </c>
      <c r="F35" s="27"/>
      <c r="G35" s="21"/>
      <c r="I35" s="29">
        <f>'[2]31052020'!$E$796</f>
        <v>5470.59</v>
      </c>
      <c r="J35" s="29" t="e">
        <f>#REF!-I35</f>
        <v>#REF!</v>
      </c>
    </row>
    <row r="36" spans="2:11" x14ac:dyDescent="0.25">
      <c r="B36" s="20" t="s">
        <v>129</v>
      </c>
      <c r="C36" s="20"/>
      <c r="D36" s="20"/>
      <c r="E36" s="27">
        <v>402.84</v>
      </c>
      <c r="F36" s="30"/>
      <c r="G36" s="21"/>
      <c r="I36" s="29">
        <f>'[2]31052020'!$E$797</f>
        <v>5395.47</v>
      </c>
      <c r="J36" s="29" t="e">
        <f>#REF!-I36</f>
        <v>#REF!</v>
      </c>
    </row>
    <row r="37" spans="2:11" x14ac:dyDescent="0.25">
      <c r="B37" s="20" t="s">
        <v>166</v>
      </c>
      <c r="C37" s="20"/>
      <c r="D37" s="20"/>
      <c r="E37" s="27">
        <v>28000</v>
      </c>
      <c r="F37" s="30"/>
      <c r="G37" s="21"/>
      <c r="I37" s="24" t="s">
        <v>88</v>
      </c>
    </row>
    <row r="38" spans="2:11" x14ac:dyDescent="0.25">
      <c r="B38" s="20" t="s">
        <v>87</v>
      </c>
      <c r="C38" s="20"/>
      <c r="D38" s="20"/>
      <c r="E38" s="27">
        <v>30744</v>
      </c>
      <c r="F38" s="30"/>
      <c r="G38" s="21"/>
    </row>
    <row r="39" spans="2:11" x14ac:dyDescent="0.25">
      <c r="B39" s="20" t="s">
        <v>165</v>
      </c>
      <c r="C39" s="20"/>
      <c r="D39" s="20"/>
      <c r="E39" s="27">
        <v>10000</v>
      </c>
      <c r="F39" s="30"/>
      <c r="G39" s="21"/>
    </row>
    <row r="40" spans="2:11" x14ac:dyDescent="0.25">
      <c r="B40" s="20" t="s">
        <v>167</v>
      </c>
      <c r="C40" s="3"/>
      <c r="D40" s="20"/>
      <c r="E40" s="27">
        <v>100000</v>
      </c>
      <c r="F40" s="30"/>
      <c r="G40" s="21"/>
    </row>
    <row r="41" spans="2:11" x14ac:dyDescent="0.25">
      <c r="B41" s="20" t="s">
        <v>131</v>
      </c>
      <c r="C41" s="3"/>
      <c r="D41" s="20"/>
      <c r="E41" s="27">
        <v>5500</v>
      </c>
      <c r="F41" s="30"/>
      <c r="G41" s="21"/>
    </row>
    <row r="42" spans="2:11" x14ac:dyDescent="0.25">
      <c r="B42" s="20" t="s">
        <v>128</v>
      </c>
      <c r="C42" s="20"/>
      <c r="D42" s="20"/>
      <c r="E42" s="27">
        <v>3622.11</v>
      </c>
      <c r="F42" s="30"/>
      <c r="G42" s="21"/>
    </row>
    <row r="43" spans="2:11" x14ac:dyDescent="0.25">
      <c r="B43" s="20" t="s">
        <v>168</v>
      </c>
      <c r="C43" s="20"/>
      <c r="D43" s="20"/>
      <c r="E43" s="27">
        <v>900</v>
      </c>
      <c r="F43" s="30"/>
      <c r="G43" s="21"/>
    </row>
    <row r="44" spans="2:11" x14ac:dyDescent="0.25">
      <c r="B44" s="20" t="s">
        <v>127</v>
      </c>
      <c r="C44" s="20"/>
      <c r="D44" s="20"/>
      <c r="E44" s="27">
        <v>69556.63</v>
      </c>
      <c r="F44" s="30"/>
      <c r="G44" s="21"/>
    </row>
    <row r="45" spans="2:11" x14ac:dyDescent="0.25">
      <c r="B45" s="20"/>
      <c r="C45" s="20"/>
      <c r="D45" s="20"/>
      <c r="E45" s="30" t="s">
        <v>6</v>
      </c>
      <c r="F45" s="30"/>
      <c r="G45" s="21"/>
    </row>
    <row r="46" spans="2:11" x14ac:dyDescent="0.25">
      <c r="B46" s="20"/>
      <c r="C46" s="20"/>
      <c r="D46" s="20"/>
      <c r="E46" s="30"/>
      <c r="F46" s="30"/>
      <c r="G46" s="21"/>
    </row>
    <row r="47" spans="2:11" x14ac:dyDescent="0.25">
      <c r="B47" s="20" t="s">
        <v>89</v>
      </c>
      <c r="C47" s="20"/>
      <c r="D47" s="20"/>
      <c r="E47" s="21"/>
      <c r="F47" s="21"/>
      <c r="G47" s="21">
        <f>SUM(F50+F62)</f>
        <v>730982.86</v>
      </c>
      <c r="I47" s="31" t="e">
        <f>SUM(#REF!+#REF!)</f>
        <v>#REF!</v>
      </c>
      <c r="K47" s="17">
        <f>'[3]31052020_MİZAN'!$E$755</f>
        <v>364990.44</v>
      </c>
    </row>
    <row r="48" spans="2:11" x14ac:dyDescent="0.25">
      <c r="B48" s="25" t="s">
        <v>90</v>
      </c>
      <c r="C48" s="20"/>
      <c r="D48" s="20"/>
      <c r="E48" s="21"/>
      <c r="F48" s="21"/>
      <c r="G48" s="27" t="s">
        <v>42</v>
      </c>
      <c r="I48" s="32" t="s">
        <v>42</v>
      </c>
    </row>
    <row r="49" spans="2:11" x14ac:dyDescent="0.25">
      <c r="B49" s="20"/>
      <c r="C49" s="20"/>
      <c r="D49" s="20"/>
      <c r="E49" s="21"/>
      <c r="F49" s="21"/>
      <c r="G49" s="21"/>
    </row>
    <row r="50" spans="2:11" x14ac:dyDescent="0.25">
      <c r="B50" s="20" t="s">
        <v>91</v>
      </c>
      <c r="C50" s="20"/>
      <c r="D50" s="20"/>
      <c r="E50" s="21"/>
      <c r="F50" s="21">
        <f>SUM(E52:E59)</f>
        <v>596713.74</v>
      </c>
      <c r="G50" s="21"/>
      <c r="I50" s="29">
        <f>'[2]31052020'!$E$761+'[2]31052020'!$E$759</f>
        <v>115445.4</v>
      </c>
      <c r="J50" s="29" t="e">
        <f>I50-#REF!</f>
        <v>#REF!</v>
      </c>
    </row>
    <row r="51" spans="2:11" x14ac:dyDescent="0.25">
      <c r="B51" s="25" t="s">
        <v>90</v>
      </c>
      <c r="C51" s="20"/>
      <c r="D51" s="20"/>
      <c r="E51" s="21"/>
      <c r="F51" s="27" t="s">
        <v>42</v>
      </c>
      <c r="G51" s="21"/>
    </row>
    <row r="52" spans="2:11" x14ac:dyDescent="0.25">
      <c r="B52" s="20" t="s">
        <v>92</v>
      </c>
      <c r="C52" s="20"/>
      <c r="D52" s="20"/>
      <c r="E52" s="27">
        <v>274218</v>
      </c>
      <c r="F52" s="21"/>
      <c r="G52" s="21"/>
      <c r="I52" s="29">
        <f>'[2]31052020'!$E$762</f>
        <v>26211.87</v>
      </c>
      <c r="J52" s="29" t="e">
        <f>I52-#REF!</f>
        <v>#REF!</v>
      </c>
    </row>
    <row r="53" spans="2:11" x14ac:dyDescent="0.25">
      <c r="B53" s="20" t="s">
        <v>93</v>
      </c>
      <c r="C53" s="20"/>
      <c r="D53" s="20"/>
      <c r="E53" s="27">
        <v>93683.5</v>
      </c>
      <c r="F53" s="21"/>
      <c r="G53" s="21"/>
      <c r="I53" s="29">
        <f>'[2]31052020'!$E$763</f>
        <v>661.6</v>
      </c>
      <c r="J53" s="29" t="e">
        <f>I53-#REF!</f>
        <v>#REF!</v>
      </c>
    </row>
    <row r="54" spans="2:11" x14ac:dyDescent="0.25">
      <c r="B54" s="20" t="s">
        <v>94</v>
      </c>
      <c r="C54" s="20"/>
      <c r="D54" s="20"/>
      <c r="E54" s="27">
        <v>30643.91</v>
      </c>
      <c r="F54" s="21"/>
      <c r="G54" s="21"/>
      <c r="I54" s="29">
        <f>'[2]31052020'!$E$764</f>
        <v>17537.87</v>
      </c>
      <c r="J54" s="29" t="e">
        <f>I54-#REF!</f>
        <v>#REF!</v>
      </c>
    </row>
    <row r="55" spans="2:11" x14ac:dyDescent="0.25">
      <c r="B55" s="20" t="s">
        <v>95</v>
      </c>
      <c r="C55" s="20"/>
      <c r="D55" s="20"/>
      <c r="E55" s="27">
        <v>51459.24</v>
      </c>
      <c r="F55" s="21"/>
      <c r="G55" s="21"/>
      <c r="I55" s="29">
        <f>'[2]31052020'!$E$765</f>
        <v>28735.72</v>
      </c>
      <c r="J55" s="29" t="e">
        <f>I55-#REF!</f>
        <v>#REF!</v>
      </c>
    </row>
    <row r="56" spans="2:11" x14ac:dyDescent="0.25">
      <c r="B56" s="20" t="s">
        <v>96</v>
      </c>
      <c r="C56" s="20"/>
      <c r="D56" s="20"/>
      <c r="E56" s="27">
        <v>2989.65</v>
      </c>
      <c r="F56" s="21"/>
      <c r="G56" s="21"/>
      <c r="I56" s="29">
        <f>'[2]31052020'!$E$766</f>
        <v>585.29999999999995</v>
      </c>
      <c r="J56" s="29" t="e">
        <f>I56-#REF!</f>
        <v>#REF!</v>
      </c>
    </row>
    <row r="57" spans="2:11" x14ac:dyDescent="0.25">
      <c r="B57" s="20" t="s">
        <v>97</v>
      </c>
      <c r="C57" s="20"/>
      <c r="D57" s="20"/>
      <c r="E57" s="27">
        <v>29811.19</v>
      </c>
      <c r="F57" s="21"/>
      <c r="G57" s="21"/>
      <c r="I57" s="29">
        <f>'[2]31052020'!$E$767</f>
        <v>1790.85</v>
      </c>
      <c r="J57" s="29" t="e">
        <f>I57-#REF!</f>
        <v>#REF!</v>
      </c>
    </row>
    <row r="58" spans="2:11" x14ac:dyDescent="0.25">
      <c r="B58" s="20" t="s">
        <v>98</v>
      </c>
      <c r="C58" s="20"/>
      <c r="D58" s="20"/>
      <c r="E58" s="27">
        <v>15753.19</v>
      </c>
      <c r="F58" s="21"/>
      <c r="G58" s="21"/>
      <c r="I58" s="29">
        <f>'[2]31052020'!$E$760</f>
        <v>24529.5</v>
      </c>
      <c r="J58" s="29" t="e">
        <f>I58-#REF!</f>
        <v>#REF!</v>
      </c>
    </row>
    <row r="59" spans="2:11" x14ac:dyDescent="0.25">
      <c r="B59" s="20" t="s">
        <v>99</v>
      </c>
      <c r="C59" s="20"/>
      <c r="D59" s="20"/>
      <c r="E59" s="27">
        <v>98155.06</v>
      </c>
      <c r="F59" s="30"/>
      <c r="G59" s="22"/>
    </row>
    <row r="60" spans="2:11" x14ac:dyDescent="0.25">
      <c r="B60" s="20"/>
      <c r="C60" s="20"/>
      <c r="D60" s="20"/>
      <c r="E60" s="27" t="s">
        <v>6</v>
      </c>
      <c r="F60" s="30"/>
      <c r="G60" s="21"/>
    </row>
    <row r="61" spans="2:11" x14ac:dyDescent="0.25">
      <c r="B61" s="20"/>
      <c r="C61" s="20"/>
      <c r="D61" s="20"/>
      <c r="E61" s="21"/>
      <c r="F61" s="21"/>
      <c r="G61" s="21"/>
    </row>
    <row r="62" spans="2:11" x14ac:dyDescent="0.25">
      <c r="B62" s="20" t="s">
        <v>100</v>
      </c>
      <c r="E62" s="21"/>
      <c r="F62" s="21">
        <f>SUM(E64:E76)</f>
        <v>134269.12</v>
      </c>
      <c r="G62" s="21"/>
      <c r="I62" s="29">
        <f>SUM('[2]31052020'!$E$758,'[2]31052020'!$E$798)-'[2]31052020'!$E$773</f>
        <v>180327.62</v>
      </c>
      <c r="J62" s="29" t="e">
        <f>SUM(#REF!,#REF!,#REF!)</f>
        <v>#REF!</v>
      </c>
      <c r="K62" s="17" t="e">
        <f>I62-J62</f>
        <v>#REF!</v>
      </c>
    </row>
    <row r="63" spans="2:11" x14ac:dyDescent="0.25">
      <c r="B63" s="11" t="s">
        <v>101</v>
      </c>
      <c r="C63" s="11"/>
      <c r="D63" s="11"/>
      <c r="E63" s="27"/>
      <c r="F63" s="27" t="s">
        <v>42</v>
      </c>
      <c r="G63" s="27"/>
      <c r="H63" s="11"/>
    </row>
    <row r="64" spans="2:11" x14ac:dyDescent="0.25">
      <c r="B64" s="11" t="s">
        <v>102</v>
      </c>
      <c r="C64" s="11"/>
      <c r="D64" s="11"/>
      <c r="E64" s="27">
        <v>3050.83</v>
      </c>
      <c r="F64" s="27"/>
      <c r="G64" s="27"/>
      <c r="H64" s="11"/>
      <c r="I64" s="29">
        <f>'[2]31052020'!$E$769</f>
        <v>3284</v>
      </c>
      <c r="J64" s="29" t="e">
        <f>I64-#REF!</f>
        <v>#REF!</v>
      </c>
    </row>
    <row r="65" spans="2:10" x14ac:dyDescent="0.25">
      <c r="B65" s="11" t="s">
        <v>103</v>
      </c>
      <c r="C65" s="11"/>
      <c r="D65" s="11"/>
      <c r="E65" s="27">
        <v>6467.35</v>
      </c>
      <c r="F65" s="27"/>
      <c r="G65" s="27"/>
      <c r="H65" s="11"/>
      <c r="I65" s="29">
        <f>'[2]31052020'!$E$770</f>
        <v>17565.7</v>
      </c>
      <c r="J65" s="29" t="e">
        <f>I65-#REF!</f>
        <v>#REF!</v>
      </c>
    </row>
    <row r="66" spans="2:10" x14ac:dyDescent="0.25">
      <c r="B66" s="11" t="s">
        <v>104</v>
      </c>
      <c r="C66" s="11"/>
      <c r="D66" s="11"/>
      <c r="E66" s="27">
        <v>19695.55</v>
      </c>
      <c r="F66" s="27"/>
      <c r="G66" s="27"/>
      <c r="H66" s="11"/>
      <c r="I66" s="29">
        <f>'[2]31052020'!$E$771</f>
        <v>145803.31</v>
      </c>
      <c r="J66" s="29" t="e">
        <f>I66-#REF!</f>
        <v>#REF!</v>
      </c>
    </row>
    <row r="67" spans="2:10" x14ac:dyDescent="0.25">
      <c r="B67" s="11" t="s">
        <v>105</v>
      </c>
      <c r="C67" s="11"/>
      <c r="D67" s="11"/>
      <c r="E67" s="27">
        <v>6082</v>
      </c>
      <c r="F67" s="27"/>
      <c r="G67" s="27"/>
      <c r="H67" s="11"/>
      <c r="I67" s="29">
        <f>'[2]31052020'!$E$772</f>
        <v>12063.46</v>
      </c>
      <c r="J67" s="29" t="e">
        <f>I67-#REF!</f>
        <v>#REF!</v>
      </c>
    </row>
    <row r="68" spans="2:10" x14ac:dyDescent="0.25">
      <c r="B68" s="11" t="s">
        <v>106</v>
      </c>
      <c r="C68" s="11"/>
      <c r="D68" s="11"/>
      <c r="E68" s="27">
        <v>19430.46</v>
      </c>
      <c r="F68" s="27"/>
      <c r="G68" s="27"/>
      <c r="H68" s="11"/>
      <c r="I68" s="29">
        <f>'[2]31052020'!$E$775</f>
        <v>600</v>
      </c>
      <c r="J68" s="29" t="e">
        <f>I68-#REF!</f>
        <v>#REF!</v>
      </c>
    </row>
    <row r="69" spans="2:10" x14ac:dyDescent="0.25">
      <c r="B69" s="11" t="s">
        <v>107</v>
      </c>
      <c r="C69" s="11"/>
      <c r="D69" s="11"/>
      <c r="E69" s="27">
        <v>519</v>
      </c>
      <c r="F69" s="27"/>
      <c r="G69" s="27"/>
      <c r="H69" s="11"/>
      <c r="I69" s="29"/>
      <c r="J69" s="29"/>
    </row>
    <row r="70" spans="2:10" x14ac:dyDescent="0.25">
      <c r="B70" s="11" t="s">
        <v>108</v>
      </c>
      <c r="C70" s="11"/>
      <c r="D70" s="11"/>
      <c r="E70" s="27">
        <v>27061.01</v>
      </c>
      <c r="F70" s="27"/>
      <c r="G70" s="27"/>
      <c r="H70" s="11"/>
      <c r="I70" s="29">
        <f>'[2]31052020'!$E$776</f>
        <v>5290</v>
      </c>
      <c r="J70" s="29" t="e">
        <f>I70-#REF!</f>
        <v>#REF!</v>
      </c>
    </row>
    <row r="71" spans="2:10" x14ac:dyDescent="0.25">
      <c r="B71" s="11" t="s">
        <v>137</v>
      </c>
      <c r="C71" s="11"/>
      <c r="D71" s="11"/>
      <c r="E71" s="27">
        <v>4345</v>
      </c>
      <c r="F71" s="27"/>
      <c r="G71" s="27"/>
      <c r="H71" s="11"/>
      <c r="I71" s="29"/>
      <c r="J71" s="29"/>
    </row>
    <row r="72" spans="2:10" x14ac:dyDescent="0.25">
      <c r="B72" s="11" t="s">
        <v>109</v>
      </c>
      <c r="C72" s="11"/>
      <c r="D72" s="11"/>
      <c r="E72" s="27">
        <f>17699.3+50</f>
        <v>17749.3</v>
      </c>
      <c r="F72" s="28"/>
      <c r="G72" s="27"/>
      <c r="H72" s="11"/>
      <c r="I72" s="29">
        <f>'[2]31052020'!$E$777</f>
        <v>60416</v>
      </c>
      <c r="J72" s="29" t="e">
        <f>I72-#REF!</f>
        <v>#REF!</v>
      </c>
    </row>
    <row r="73" spans="2:10" x14ac:dyDescent="0.25">
      <c r="B73" s="11" t="s">
        <v>110</v>
      </c>
      <c r="C73" s="11"/>
      <c r="D73" s="11"/>
      <c r="E73" s="27">
        <f>11124.33+267.13</f>
        <v>11391.46</v>
      </c>
      <c r="F73" s="28"/>
      <c r="G73" s="27"/>
      <c r="H73" s="11"/>
      <c r="I73" s="29">
        <f>'[2]31052020'!$E$798</f>
        <v>75.12</v>
      </c>
      <c r="J73" s="29" t="e">
        <f>I73-#REF!</f>
        <v>#REF!</v>
      </c>
    </row>
    <row r="74" spans="2:10" x14ac:dyDescent="0.25">
      <c r="B74" s="11" t="s">
        <v>136</v>
      </c>
      <c r="C74" s="11"/>
      <c r="D74" s="11"/>
      <c r="E74" s="27">
        <v>787.16</v>
      </c>
      <c r="F74" s="28"/>
      <c r="G74" s="27"/>
      <c r="H74" s="11"/>
      <c r="I74" s="29"/>
      <c r="J74" s="29"/>
    </row>
    <row r="75" spans="2:10" x14ac:dyDescent="0.25">
      <c r="B75" s="11" t="s">
        <v>135</v>
      </c>
      <c r="C75" s="11"/>
      <c r="D75" s="11"/>
      <c r="E75" s="27">
        <v>11800</v>
      </c>
      <c r="F75" s="28"/>
      <c r="G75" s="27"/>
      <c r="H75" s="11"/>
      <c r="I75" s="29">
        <f>'[2]31052020'!$E$778</f>
        <v>52250.91</v>
      </c>
      <c r="J75" s="29" t="e">
        <f>I75-#REF!</f>
        <v>#REF!</v>
      </c>
    </row>
    <row r="76" spans="2:10" x14ac:dyDescent="0.25">
      <c r="B76" s="11" t="s">
        <v>155</v>
      </c>
      <c r="C76" s="11"/>
      <c r="D76" s="11"/>
      <c r="E76" s="27">
        <f>600+5290</f>
        <v>5890</v>
      </c>
      <c r="F76" s="28"/>
      <c r="G76" s="27"/>
      <c r="H76" s="11"/>
      <c r="I76" s="29"/>
      <c r="J76" s="29"/>
    </row>
    <row r="77" spans="2:10" x14ac:dyDescent="0.25">
      <c r="B77" s="11"/>
      <c r="C77" s="11"/>
      <c r="D77" s="11"/>
      <c r="E77" s="27" t="s">
        <v>6</v>
      </c>
      <c r="F77" s="27"/>
      <c r="G77" s="27"/>
      <c r="H77" s="11"/>
    </row>
    <row r="78" spans="2:10" x14ac:dyDescent="0.25">
      <c r="B78" s="11"/>
      <c r="C78" s="11"/>
      <c r="D78" s="11"/>
      <c r="E78" s="27"/>
      <c r="F78" s="27"/>
      <c r="G78" s="27"/>
      <c r="H78" s="11"/>
    </row>
    <row r="79" spans="2:10" x14ac:dyDescent="0.25">
      <c r="B79" s="11" t="s">
        <v>111</v>
      </c>
      <c r="C79" s="11"/>
      <c r="D79" s="11"/>
      <c r="E79" s="27"/>
      <c r="F79" s="27"/>
      <c r="G79" s="27"/>
      <c r="H79" s="11"/>
    </row>
    <row r="80" spans="2:10" x14ac:dyDescent="0.25">
      <c r="B80" s="11" t="s">
        <v>112</v>
      </c>
      <c r="C80" s="11"/>
      <c r="D80" s="11"/>
      <c r="E80" s="28"/>
      <c r="F80" s="28"/>
      <c r="G80" s="21">
        <f>SUM(E82:E85)</f>
        <v>275911.87</v>
      </c>
      <c r="H80" s="11"/>
    </row>
    <row r="81" spans="2:10" x14ac:dyDescent="0.25">
      <c r="B81" s="15" t="s">
        <v>79</v>
      </c>
      <c r="C81" s="11"/>
      <c r="D81" s="11"/>
      <c r="E81" s="28"/>
      <c r="F81" s="28"/>
      <c r="G81" s="27" t="s">
        <v>8</v>
      </c>
      <c r="H81" s="11"/>
    </row>
    <row r="82" spans="2:10" x14ac:dyDescent="0.25">
      <c r="B82" s="11" t="s">
        <v>113</v>
      </c>
      <c r="C82" s="11"/>
      <c r="D82" s="11"/>
      <c r="E82" s="27">
        <v>153518</v>
      </c>
      <c r="F82" s="28"/>
      <c r="G82" s="27"/>
      <c r="H82" s="11"/>
      <c r="I82" s="29">
        <f>'[3]31052020_MİZAN'!$E$777</f>
        <v>60416</v>
      </c>
      <c r="J82" s="29" t="e">
        <f>I82-#REF!</f>
        <v>#REF!</v>
      </c>
    </row>
    <row r="83" spans="2:10" x14ac:dyDescent="0.25">
      <c r="B83" s="11" t="s">
        <v>114</v>
      </c>
      <c r="C83" s="11"/>
      <c r="D83" s="11"/>
      <c r="E83" s="27">
        <v>117228.87</v>
      </c>
      <c r="F83" s="28"/>
      <c r="G83" s="27"/>
      <c r="H83" s="11"/>
      <c r="I83" s="29">
        <f>'[3]31052020_MİZAN'!$E$778</f>
        <v>52250.91</v>
      </c>
      <c r="J83" s="29" t="e">
        <f>I83-#REF!</f>
        <v>#REF!</v>
      </c>
    </row>
    <row r="84" spans="2:10" x14ac:dyDescent="0.25">
      <c r="B84" s="11" t="s">
        <v>115</v>
      </c>
      <c r="C84" s="11"/>
      <c r="D84" s="11"/>
      <c r="E84" s="27">
        <v>689.73</v>
      </c>
      <c r="F84" s="28"/>
      <c r="G84" s="27"/>
      <c r="H84" s="11"/>
      <c r="I84" s="29">
        <f>'[3]31052020_MİZAN'!$E$779</f>
        <v>320.2</v>
      </c>
      <c r="J84" s="29" t="e">
        <f>I84-#REF!</f>
        <v>#REF!</v>
      </c>
    </row>
    <row r="85" spans="2:10" x14ac:dyDescent="0.25">
      <c r="B85" s="11" t="s">
        <v>146</v>
      </c>
      <c r="C85" s="11"/>
      <c r="D85" s="11"/>
      <c r="E85" s="27">
        <v>4475.2700000000004</v>
      </c>
      <c r="F85" s="28"/>
      <c r="G85" s="27"/>
      <c r="H85" s="11"/>
      <c r="I85" s="29"/>
      <c r="J85" s="29"/>
    </row>
    <row r="86" spans="2:10" x14ac:dyDescent="0.25">
      <c r="B86" s="11"/>
      <c r="C86" s="11"/>
      <c r="D86" s="11"/>
      <c r="E86" s="27" t="s">
        <v>6</v>
      </c>
      <c r="F86" s="27"/>
      <c r="G86" s="28"/>
      <c r="H86" s="11"/>
    </row>
    <row r="87" spans="2:10" x14ac:dyDescent="0.25">
      <c r="B87" s="11"/>
      <c r="C87" s="11"/>
      <c r="D87" s="11"/>
      <c r="E87" s="27"/>
      <c r="F87" s="27"/>
      <c r="G87" s="28"/>
      <c r="H87" s="11"/>
    </row>
    <row r="88" spans="2:10" x14ac:dyDescent="0.25">
      <c r="B88" s="11" t="s">
        <v>116</v>
      </c>
      <c r="C88" s="11"/>
      <c r="D88" s="11"/>
      <c r="E88" s="27"/>
      <c r="F88" s="27"/>
      <c r="G88" s="27">
        <f>SUM(E90+E91)</f>
        <v>29598.68</v>
      </c>
      <c r="H88" s="11"/>
      <c r="I88" s="29">
        <f>'[3]31052020_MİZAN'!$E$745</f>
        <v>10507.45</v>
      </c>
      <c r="J88" s="29" t="e">
        <f>I88-#REF!</f>
        <v>#REF!</v>
      </c>
    </row>
    <row r="89" spans="2:10" x14ac:dyDescent="0.25">
      <c r="B89" s="15" t="s">
        <v>79</v>
      </c>
      <c r="C89" s="11"/>
      <c r="D89" s="11"/>
      <c r="E89" s="27"/>
      <c r="F89" s="27"/>
      <c r="G89" s="27" t="s">
        <v>8</v>
      </c>
      <c r="H89" s="11"/>
    </row>
    <row r="90" spans="2:10" x14ac:dyDescent="0.25">
      <c r="B90" s="11" t="s">
        <v>138</v>
      </c>
      <c r="C90" s="11"/>
      <c r="D90" s="11"/>
      <c r="E90" s="27">
        <v>29598.68</v>
      </c>
      <c r="F90" s="27"/>
      <c r="G90" s="27"/>
      <c r="H90" s="11"/>
      <c r="I90" s="29">
        <f>'[2]31052020'!$E$749</f>
        <v>5657.32</v>
      </c>
      <c r="J90" s="29" t="e">
        <f>I90-#REF!</f>
        <v>#REF!</v>
      </c>
    </row>
    <row r="91" spans="2:10" x14ac:dyDescent="0.25">
      <c r="B91" s="11"/>
      <c r="C91" s="11"/>
      <c r="D91" s="11"/>
      <c r="E91" s="27"/>
      <c r="F91" s="27"/>
      <c r="G91" s="27"/>
      <c r="H91" s="11"/>
      <c r="I91" s="29">
        <f>'[2]31052020'!$E$753</f>
        <v>0</v>
      </c>
      <c r="J91" s="29" t="e">
        <f>I91-#REF!</f>
        <v>#REF!</v>
      </c>
    </row>
    <row r="92" spans="2:10" x14ac:dyDescent="0.25">
      <c r="B92" s="11"/>
      <c r="C92" s="11"/>
      <c r="D92" s="11"/>
      <c r="E92" s="27" t="s">
        <v>6</v>
      </c>
      <c r="F92" s="27"/>
      <c r="G92" s="27"/>
      <c r="H92" s="11"/>
    </row>
    <row r="93" spans="2:10" x14ac:dyDescent="0.25">
      <c r="B93" s="11"/>
      <c r="C93" s="11"/>
      <c r="D93" s="11"/>
      <c r="E93" s="27"/>
      <c r="F93" s="27"/>
      <c r="G93" s="27"/>
      <c r="H93" s="11"/>
    </row>
    <row r="94" spans="2:10" x14ac:dyDescent="0.25">
      <c r="B94" s="11" t="s">
        <v>154</v>
      </c>
      <c r="C94" s="11"/>
      <c r="D94" s="11"/>
      <c r="E94" s="27">
        <v>16577.3</v>
      </c>
      <c r="F94" s="27"/>
      <c r="G94" s="27">
        <f>E94</f>
        <v>16577.3</v>
      </c>
      <c r="H94" s="11"/>
    </row>
    <row r="95" spans="2:10" x14ac:dyDescent="0.25">
      <c r="B95" s="11"/>
      <c r="C95" s="11"/>
      <c r="D95" s="11"/>
      <c r="E95" s="27"/>
      <c r="F95" s="27"/>
      <c r="G95" s="27" t="s">
        <v>8</v>
      </c>
      <c r="H95" s="11"/>
    </row>
    <row r="96" spans="2:10" x14ac:dyDescent="0.25">
      <c r="B96" s="11"/>
      <c r="C96" s="11"/>
      <c r="D96" s="11"/>
      <c r="E96" s="27"/>
      <c r="F96" s="27"/>
      <c r="G96" s="27"/>
      <c r="H96" s="11"/>
    </row>
    <row r="97" spans="2:12" x14ac:dyDescent="0.25">
      <c r="B97" s="11"/>
      <c r="C97" s="11"/>
      <c r="D97" s="11"/>
      <c r="E97" s="27"/>
      <c r="F97" s="27"/>
      <c r="G97" s="27" t="s">
        <v>10</v>
      </c>
      <c r="H97" s="11"/>
    </row>
    <row r="98" spans="2:12" x14ac:dyDescent="0.25">
      <c r="B98" s="11" t="s">
        <v>117</v>
      </c>
      <c r="C98" s="11"/>
      <c r="E98" s="28"/>
      <c r="F98" s="28"/>
      <c r="G98" s="27">
        <f>SUM(G10+G17+G47+G80+G88,G94)</f>
        <v>2643134.0800000005</v>
      </c>
      <c r="H98" s="11"/>
    </row>
    <row r="99" spans="2:12" x14ac:dyDescent="0.25">
      <c r="B99" s="11"/>
      <c r="C99" s="11"/>
      <c r="D99" s="11"/>
      <c r="E99" s="28"/>
      <c r="F99" s="28"/>
      <c r="G99" s="27" t="s">
        <v>10</v>
      </c>
      <c r="H99" s="11"/>
    </row>
    <row r="100" spans="2:12" x14ac:dyDescent="0.25">
      <c r="B100" s="11"/>
      <c r="C100" s="11"/>
      <c r="D100" s="11"/>
      <c r="E100" s="28"/>
      <c r="F100" s="28"/>
      <c r="G100" s="27"/>
      <c r="H100" s="11"/>
    </row>
    <row r="101" spans="2:12" x14ac:dyDescent="0.25">
      <c r="G101" s="27" t="s">
        <v>74</v>
      </c>
    </row>
    <row r="102" spans="2:12" x14ac:dyDescent="0.25">
      <c r="G102" s="33"/>
    </row>
    <row r="103" spans="2:12" x14ac:dyDescent="0.25">
      <c r="B103" s="11" t="s">
        <v>169</v>
      </c>
      <c r="C103" s="11"/>
      <c r="D103" s="11"/>
      <c r="G103" s="28">
        <f>+'31.12.2020 BAĞIŞLAR VE GELİRLER'!F34-'31.12.2020 GİDERLER'!G98</f>
        <v>-33194.710000000428</v>
      </c>
      <c r="I103" s="29"/>
      <c r="K103" s="17">
        <f>'[2]31052020'!$K$804</f>
        <v>0</v>
      </c>
      <c r="L103" s="17" t="e">
        <f>#REF!-K103</f>
        <v>#REF!</v>
      </c>
    </row>
    <row r="104" spans="2:12" x14ac:dyDescent="0.25">
      <c r="G104" s="27" t="s">
        <v>74</v>
      </c>
    </row>
    <row r="105" spans="2:12" x14ac:dyDescent="0.25">
      <c r="G105" s="33"/>
    </row>
    <row r="106" spans="2:12" x14ac:dyDescent="0.25">
      <c r="G106" s="34"/>
    </row>
    <row r="107" spans="2:12" x14ac:dyDescent="0.25">
      <c r="G107" s="35"/>
    </row>
    <row r="108" spans="2:12" x14ac:dyDescent="0.25">
      <c r="F108" s="17"/>
      <c r="G108" s="3"/>
    </row>
    <row r="109" spans="2:12" x14ac:dyDescent="0.25">
      <c r="G109" s="33"/>
    </row>
    <row r="110" spans="2:12" x14ac:dyDescent="0.25">
      <c r="G110" s="33"/>
    </row>
    <row r="111" spans="2:12" x14ac:dyDescent="0.25">
      <c r="G111" s="33"/>
    </row>
    <row r="112" spans="2:12" x14ac:dyDescent="0.25">
      <c r="G112" s="33"/>
    </row>
    <row r="113" spans="7:7" x14ac:dyDescent="0.25">
      <c r="G113" s="33"/>
    </row>
    <row r="114" spans="7:7" x14ac:dyDescent="0.25">
      <c r="G114" s="33"/>
    </row>
    <row r="115" spans="7:7" x14ac:dyDescent="0.25">
      <c r="G115" s="33"/>
    </row>
    <row r="116" spans="7:7" x14ac:dyDescent="0.25">
      <c r="G116" s="33"/>
    </row>
    <row r="117" spans="7:7" x14ac:dyDescent="0.25">
      <c r="G117" s="33"/>
    </row>
    <row r="118" spans="7:7" x14ac:dyDescent="0.25">
      <c r="G118" s="33"/>
    </row>
    <row r="119" spans="7:7" x14ac:dyDescent="0.25">
      <c r="G119" s="33"/>
    </row>
    <row r="120" spans="7:7" x14ac:dyDescent="0.25">
      <c r="G120" s="33"/>
    </row>
    <row r="121" spans="7:7" x14ac:dyDescent="0.25">
      <c r="G121" s="33"/>
    </row>
    <row r="122" spans="7:7" x14ac:dyDescent="0.25">
      <c r="G122" s="33"/>
    </row>
    <row r="123" spans="7:7" x14ac:dyDescent="0.25">
      <c r="G123" s="33"/>
    </row>
    <row r="124" spans="7:7" x14ac:dyDescent="0.25">
      <c r="G124" s="33"/>
    </row>
    <row r="125" spans="7:7" x14ac:dyDescent="0.25">
      <c r="G125" s="33"/>
    </row>
    <row r="126" spans="7:7" x14ac:dyDescent="0.25">
      <c r="G126" s="33"/>
    </row>
    <row r="127" spans="7:7" x14ac:dyDescent="0.25">
      <c r="G127" s="33"/>
    </row>
    <row r="128" spans="7:7" x14ac:dyDescent="0.25">
      <c r="G128" s="33"/>
    </row>
    <row r="129" spans="7:7" x14ac:dyDescent="0.25">
      <c r="G129" s="33"/>
    </row>
    <row r="130" spans="7:7" x14ac:dyDescent="0.25">
      <c r="G130" s="33"/>
    </row>
    <row r="131" spans="7:7" x14ac:dyDescent="0.25">
      <c r="G131" s="33"/>
    </row>
    <row r="132" spans="7:7" x14ac:dyDescent="0.25">
      <c r="G132" s="33"/>
    </row>
    <row r="133" spans="7:7" x14ac:dyDescent="0.25">
      <c r="G133" s="33"/>
    </row>
    <row r="134" spans="7:7" x14ac:dyDescent="0.25">
      <c r="G134" s="33"/>
    </row>
    <row r="135" spans="7:7" x14ac:dyDescent="0.25">
      <c r="G135" s="33"/>
    </row>
    <row r="136" spans="7:7" x14ac:dyDescent="0.25">
      <c r="G136" s="33"/>
    </row>
    <row r="137" spans="7:7" x14ac:dyDescent="0.25">
      <c r="G137" s="33"/>
    </row>
    <row r="138" spans="7:7" x14ac:dyDescent="0.25">
      <c r="G138" s="33"/>
    </row>
    <row r="139" spans="7:7" x14ac:dyDescent="0.25">
      <c r="G139" s="33"/>
    </row>
    <row r="140" spans="7:7" x14ac:dyDescent="0.25">
      <c r="G140" s="33"/>
    </row>
    <row r="141" spans="7:7" x14ac:dyDescent="0.25">
      <c r="G141" s="33"/>
    </row>
    <row r="142" spans="7:7" x14ac:dyDescent="0.25">
      <c r="G142" s="33"/>
    </row>
    <row r="143" spans="7:7" x14ac:dyDescent="0.25">
      <c r="G143" s="33"/>
    </row>
    <row r="144" spans="7:7" x14ac:dyDescent="0.25">
      <c r="G144" s="33"/>
    </row>
    <row r="145" spans="7:7" x14ac:dyDescent="0.25">
      <c r="G145" s="33"/>
    </row>
    <row r="146" spans="7:7" x14ac:dyDescent="0.25">
      <c r="G146" s="33"/>
    </row>
    <row r="147" spans="7:7" x14ac:dyDescent="0.25">
      <c r="G147" s="33"/>
    </row>
    <row r="148" spans="7:7" x14ac:dyDescent="0.25">
      <c r="G148" s="33"/>
    </row>
    <row r="149" spans="7:7" x14ac:dyDescent="0.25">
      <c r="G149" s="33"/>
    </row>
    <row r="150" spans="7:7" x14ac:dyDescent="0.25">
      <c r="G150" s="33"/>
    </row>
    <row r="151" spans="7:7" x14ac:dyDescent="0.25">
      <c r="G151" s="33"/>
    </row>
    <row r="152" spans="7:7" x14ac:dyDescent="0.25">
      <c r="G152" s="33"/>
    </row>
    <row r="153" spans="7:7" x14ac:dyDescent="0.25">
      <c r="G153" s="33"/>
    </row>
    <row r="154" spans="7:7" x14ac:dyDescent="0.25">
      <c r="G154" s="33"/>
    </row>
    <row r="155" spans="7:7" x14ac:dyDescent="0.25">
      <c r="G155" s="33"/>
    </row>
    <row r="156" spans="7:7" x14ac:dyDescent="0.25">
      <c r="G156" s="33"/>
    </row>
    <row r="157" spans="7:7" x14ac:dyDescent="0.25">
      <c r="G157" s="33"/>
    </row>
    <row r="158" spans="7:7" x14ac:dyDescent="0.25">
      <c r="G158" s="33"/>
    </row>
    <row r="159" spans="7:7" x14ac:dyDescent="0.25">
      <c r="G159" s="33"/>
    </row>
    <row r="160" spans="7:7" x14ac:dyDescent="0.25">
      <c r="G160" s="33"/>
    </row>
    <row r="161" spans="7:7" x14ac:dyDescent="0.25">
      <c r="G161" s="33"/>
    </row>
    <row r="162" spans="7:7" x14ac:dyDescent="0.25">
      <c r="G162" s="33"/>
    </row>
    <row r="163" spans="7:7" x14ac:dyDescent="0.25">
      <c r="G163" s="33"/>
    </row>
    <row r="164" spans="7:7" x14ac:dyDescent="0.25">
      <c r="G164" s="33"/>
    </row>
    <row r="165" spans="7:7" x14ac:dyDescent="0.25">
      <c r="G165" s="33"/>
    </row>
    <row r="166" spans="7:7" x14ac:dyDescent="0.25">
      <c r="G166" s="33"/>
    </row>
    <row r="167" spans="7:7" x14ac:dyDescent="0.25">
      <c r="G167" s="33"/>
    </row>
    <row r="168" spans="7:7" x14ac:dyDescent="0.25">
      <c r="G168" s="33"/>
    </row>
    <row r="169" spans="7:7" x14ac:dyDescent="0.25">
      <c r="G169" s="33"/>
    </row>
    <row r="170" spans="7:7" x14ac:dyDescent="0.25">
      <c r="G170" s="33"/>
    </row>
    <row r="171" spans="7:7" x14ac:dyDescent="0.25">
      <c r="G171" s="33"/>
    </row>
    <row r="172" spans="7:7" x14ac:dyDescent="0.25">
      <c r="G172" s="33"/>
    </row>
    <row r="173" spans="7:7" x14ac:dyDescent="0.25">
      <c r="G173" s="33"/>
    </row>
    <row r="174" spans="7:7" x14ac:dyDescent="0.25">
      <c r="G174" s="33"/>
    </row>
    <row r="175" spans="7:7" x14ac:dyDescent="0.25">
      <c r="G175" s="33"/>
    </row>
    <row r="176" spans="7:7" x14ac:dyDescent="0.25">
      <c r="G176" s="33"/>
    </row>
    <row r="177" spans="7:7" x14ac:dyDescent="0.25">
      <c r="G177" s="33"/>
    </row>
    <row r="178" spans="7:7" x14ac:dyDescent="0.25">
      <c r="G178" s="33"/>
    </row>
    <row r="179" spans="7:7" x14ac:dyDescent="0.25">
      <c r="G179" s="33"/>
    </row>
    <row r="180" spans="7:7" x14ac:dyDescent="0.25">
      <c r="G180" s="33"/>
    </row>
    <row r="181" spans="7:7" x14ac:dyDescent="0.25">
      <c r="G181" s="33"/>
    </row>
    <row r="182" spans="7:7" x14ac:dyDescent="0.25">
      <c r="G182" s="33"/>
    </row>
    <row r="183" spans="7:7" x14ac:dyDescent="0.25">
      <c r="G183" s="33"/>
    </row>
    <row r="184" spans="7:7" x14ac:dyDescent="0.25">
      <c r="G184" s="33"/>
    </row>
    <row r="185" spans="7:7" x14ac:dyDescent="0.25">
      <c r="G185" s="33"/>
    </row>
    <row r="186" spans="7:7" x14ac:dyDescent="0.25">
      <c r="G186" s="33"/>
    </row>
    <row r="187" spans="7:7" x14ac:dyDescent="0.25">
      <c r="G187" s="33"/>
    </row>
    <row r="188" spans="7:7" x14ac:dyDescent="0.25">
      <c r="G188" s="33"/>
    </row>
    <row r="189" spans="7:7" x14ac:dyDescent="0.25">
      <c r="G189" s="33"/>
    </row>
    <row r="190" spans="7:7" x14ac:dyDescent="0.25">
      <c r="G190" s="33"/>
    </row>
    <row r="191" spans="7:7" x14ac:dyDescent="0.25">
      <c r="G191" s="33"/>
    </row>
    <row r="192" spans="7:7" x14ac:dyDescent="0.25">
      <c r="G192" s="33"/>
    </row>
    <row r="193" spans="7:7" x14ac:dyDescent="0.25">
      <c r="G193" s="33"/>
    </row>
    <row r="194" spans="7:7" x14ac:dyDescent="0.25">
      <c r="G194" s="33"/>
    </row>
    <row r="195" spans="7:7" x14ac:dyDescent="0.25">
      <c r="G195" s="33"/>
    </row>
    <row r="196" spans="7:7" x14ac:dyDescent="0.25">
      <c r="G196" s="33"/>
    </row>
    <row r="197" spans="7:7" x14ac:dyDescent="0.25">
      <c r="G197" s="33"/>
    </row>
    <row r="198" spans="7:7" x14ac:dyDescent="0.25">
      <c r="G198" s="33"/>
    </row>
    <row r="199" spans="7:7" x14ac:dyDescent="0.25">
      <c r="G199" s="33"/>
    </row>
    <row r="200" spans="7:7" x14ac:dyDescent="0.25">
      <c r="G200" s="33"/>
    </row>
    <row r="201" spans="7:7" x14ac:dyDescent="0.25">
      <c r="G201" s="33"/>
    </row>
    <row r="202" spans="7:7" x14ac:dyDescent="0.25">
      <c r="G202" s="33"/>
    </row>
    <row r="203" spans="7:7" x14ac:dyDescent="0.25">
      <c r="G203" s="33"/>
    </row>
    <row r="204" spans="7:7" x14ac:dyDescent="0.25">
      <c r="G204" s="33"/>
    </row>
    <row r="205" spans="7:7" x14ac:dyDescent="0.25">
      <c r="G205" s="33"/>
    </row>
    <row r="206" spans="7:7" x14ac:dyDescent="0.25">
      <c r="G206" s="33"/>
    </row>
    <row r="207" spans="7:7" x14ac:dyDescent="0.25">
      <c r="G207" s="33"/>
    </row>
    <row r="208" spans="7:7" x14ac:dyDescent="0.25">
      <c r="G208" s="33"/>
    </row>
    <row r="209" spans="7:7" x14ac:dyDescent="0.25">
      <c r="G209" s="33"/>
    </row>
    <row r="210" spans="7:7" x14ac:dyDescent="0.25">
      <c r="G210" s="33"/>
    </row>
    <row r="211" spans="7:7" x14ac:dyDescent="0.25">
      <c r="G211" s="33"/>
    </row>
    <row r="212" spans="7:7" x14ac:dyDescent="0.25">
      <c r="G212" s="33"/>
    </row>
    <row r="213" spans="7:7" x14ac:dyDescent="0.25">
      <c r="G213" s="33"/>
    </row>
    <row r="214" spans="7:7" x14ac:dyDescent="0.25">
      <c r="G214" s="33"/>
    </row>
    <row r="215" spans="7:7" x14ac:dyDescent="0.25">
      <c r="G215" s="33"/>
    </row>
    <row r="216" spans="7:7" x14ac:dyDescent="0.25">
      <c r="G216" s="33"/>
    </row>
    <row r="217" spans="7:7" x14ac:dyDescent="0.25">
      <c r="G217" s="33"/>
    </row>
    <row r="218" spans="7:7" x14ac:dyDescent="0.25">
      <c r="G218" s="33"/>
    </row>
    <row r="219" spans="7:7" x14ac:dyDescent="0.25">
      <c r="G219" s="33"/>
    </row>
    <row r="220" spans="7:7" x14ac:dyDescent="0.25">
      <c r="G220" s="33"/>
    </row>
    <row r="221" spans="7:7" x14ac:dyDescent="0.25">
      <c r="G221" s="33"/>
    </row>
    <row r="222" spans="7:7" x14ac:dyDescent="0.25">
      <c r="G222" s="33"/>
    </row>
    <row r="223" spans="7:7" x14ac:dyDescent="0.25">
      <c r="G223" s="33"/>
    </row>
    <row r="224" spans="7:7" x14ac:dyDescent="0.25">
      <c r="G224" s="33"/>
    </row>
    <row r="225" spans="7:7" x14ac:dyDescent="0.25">
      <c r="G225" s="33"/>
    </row>
    <row r="226" spans="7:7" x14ac:dyDescent="0.25">
      <c r="G226" s="33"/>
    </row>
    <row r="227" spans="7:7" x14ac:dyDescent="0.25">
      <c r="G227" s="33"/>
    </row>
    <row r="228" spans="7:7" x14ac:dyDescent="0.25">
      <c r="G228" s="33"/>
    </row>
    <row r="229" spans="7:7" x14ac:dyDescent="0.25">
      <c r="G229" s="33"/>
    </row>
    <row r="230" spans="7:7" x14ac:dyDescent="0.25">
      <c r="G230" s="33"/>
    </row>
    <row r="231" spans="7:7" x14ac:dyDescent="0.25">
      <c r="G231" s="33"/>
    </row>
    <row r="232" spans="7:7" x14ac:dyDescent="0.25">
      <c r="G232" s="33"/>
    </row>
    <row r="233" spans="7:7" x14ac:dyDescent="0.25">
      <c r="G233" s="33"/>
    </row>
    <row r="234" spans="7:7" x14ac:dyDescent="0.25">
      <c r="G234" s="33"/>
    </row>
    <row r="235" spans="7:7" x14ac:dyDescent="0.25">
      <c r="G235" s="33"/>
    </row>
    <row r="236" spans="7:7" x14ac:dyDescent="0.25">
      <c r="G236" s="33"/>
    </row>
    <row r="237" spans="7:7" x14ac:dyDescent="0.25">
      <c r="G237" s="33"/>
    </row>
    <row r="238" spans="7:7" x14ac:dyDescent="0.25">
      <c r="G238" s="33"/>
    </row>
    <row r="239" spans="7:7" x14ac:dyDescent="0.25">
      <c r="G239" s="33"/>
    </row>
    <row r="240" spans="7:7" x14ac:dyDescent="0.25">
      <c r="G240" s="33"/>
    </row>
    <row r="241" spans="7:7" x14ac:dyDescent="0.25">
      <c r="G241" s="33"/>
    </row>
    <row r="242" spans="7:7" x14ac:dyDescent="0.25">
      <c r="G242" s="33"/>
    </row>
    <row r="243" spans="7:7" x14ac:dyDescent="0.25">
      <c r="G243" s="33"/>
    </row>
    <row r="244" spans="7:7" x14ac:dyDescent="0.25">
      <c r="G244" s="33"/>
    </row>
    <row r="245" spans="7:7" x14ac:dyDescent="0.25">
      <c r="G245" s="33"/>
    </row>
    <row r="246" spans="7:7" x14ac:dyDescent="0.25">
      <c r="G246" s="33"/>
    </row>
    <row r="247" spans="7:7" x14ac:dyDescent="0.25">
      <c r="G247" s="33"/>
    </row>
    <row r="248" spans="7:7" x14ac:dyDescent="0.25">
      <c r="G248" s="33"/>
    </row>
    <row r="249" spans="7:7" x14ac:dyDescent="0.25">
      <c r="G249" s="33"/>
    </row>
    <row r="250" spans="7:7" x14ac:dyDescent="0.25">
      <c r="G250" s="33"/>
    </row>
    <row r="251" spans="7:7" x14ac:dyDescent="0.25">
      <c r="G251" s="33"/>
    </row>
    <row r="252" spans="7:7" x14ac:dyDescent="0.25">
      <c r="G252" s="33"/>
    </row>
    <row r="253" spans="7:7" x14ac:dyDescent="0.25">
      <c r="G253" s="33"/>
    </row>
    <row r="254" spans="7:7" x14ac:dyDescent="0.25">
      <c r="G254" s="33"/>
    </row>
    <row r="255" spans="7:7" x14ac:dyDescent="0.25">
      <c r="G255" s="33"/>
    </row>
    <row r="256" spans="7:7" x14ac:dyDescent="0.25">
      <c r="G256" s="33"/>
    </row>
    <row r="257" spans="7:7" x14ac:dyDescent="0.25">
      <c r="G257" s="33"/>
    </row>
    <row r="258" spans="7:7" x14ac:dyDescent="0.25">
      <c r="G258" s="33"/>
    </row>
    <row r="259" spans="7:7" x14ac:dyDescent="0.25">
      <c r="G259" s="33"/>
    </row>
    <row r="260" spans="7:7" x14ac:dyDescent="0.25">
      <c r="G260" s="33"/>
    </row>
    <row r="261" spans="7:7" x14ac:dyDescent="0.25">
      <c r="G261" s="33"/>
    </row>
    <row r="262" spans="7:7" x14ac:dyDescent="0.25">
      <c r="G262" s="33"/>
    </row>
    <row r="263" spans="7:7" x14ac:dyDescent="0.25">
      <c r="G263" s="33"/>
    </row>
    <row r="264" spans="7:7" x14ac:dyDescent="0.25">
      <c r="G264" s="33"/>
    </row>
    <row r="265" spans="7:7" x14ac:dyDescent="0.25">
      <c r="G265" s="33"/>
    </row>
    <row r="266" spans="7:7" x14ac:dyDescent="0.25">
      <c r="G266" s="33"/>
    </row>
    <row r="267" spans="7:7" x14ac:dyDescent="0.25">
      <c r="G267" s="33"/>
    </row>
    <row r="268" spans="7:7" x14ac:dyDescent="0.25">
      <c r="G268" s="33"/>
    </row>
    <row r="269" spans="7:7" x14ac:dyDescent="0.25">
      <c r="G269" s="33"/>
    </row>
    <row r="270" spans="7:7" x14ac:dyDescent="0.25">
      <c r="G270" s="33"/>
    </row>
    <row r="271" spans="7:7" x14ac:dyDescent="0.25">
      <c r="G271" s="33"/>
    </row>
    <row r="272" spans="7:7" x14ac:dyDescent="0.25">
      <c r="G272" s="33"/>
    </row>
    <row r="273" spans="7:7" x14ac:dyDescent="0.25">
      <c r="G273" s="33"/>
    </row>
    <row r="274" spans="7:7" x14ac:dyDescent="0.25">
      <c r="G274" s="33"/>
    </row>
    <row r="275" spans="7:7" x14ac:dyDescent="0.25">
      <c r="G275" s="33"/>
    </row>
    <row r="276" spans="7:7" x14ac:dyDescent="0.25">
      <c r="G276" s="33"/>
    </row>
    <row r="277" spans="7:7" x14ac:dyDescent="0.25">
      <c r="G277" s="33"/>
    </row>
    <row r="278" spans="7:7" x14ac:dyDescent="0.25">
      <c r="G278" s="33"/>
    </row>
    <row r="279" spans="7:7" x14ac:dyDescent="0.25">
      <c r="G279" s="33"/>
    </row>
    <row r="280" spans="7:7" x14ac:dyDescent="0.25">
      <c r="G280" s="33"/>
    </row>
    <row r="281" spans="7:7" x14ac:dyDescent="0.25">
      <c r="G281" s="33"/>
    </row>
    <row r="282" spans="7:7" x14ac:dyDescent="0.25">
      <c r="G282" s="33"/>
    </row>
    <row r="283" spans="7:7" x14ac:dyDescent="0.25">
      <c r="G283" s="33"/>
    </row>
    <row r="284" spans="7:7" x14ac:dyDescent="0.25">
      <c r="G284" s="33"/>
    </row>
    <row r="285" spans="7:7" x14ac:dyDescent="0.25">
      <c r="G285" s="33"/>
    </row>
    <row r="286" spans="7:7" x14ac:dyDescent="0.25">
      <c r="G286" s="33"/>
    </row>
    <row r="287" spans="7:7" x14ac:dyDescent="0.25">
      <c r="G287" s="33"/>
    </row>
    <row r="288" spans="7:7" x14ac:dyDescent="0.25">
      <c r="G288" s="33"/>
    </row>
    <row r="289" spans="7:7" x14ac:dyDescent="0.25">
      <c r="G289" s="33"/>
    </row>
    <row r="290" spans="7:7" x14ac:dyDescent="0.25">
      <c r="G290" s="33"/>
    </row>
    <row r="291" spans="7:7" x14ac:dyDescent="0.25">
      <c r="G291" s="33"/>
    </row>
    <row r="292" spans="7:7" x14ac:dyDescent="0.25">
      <c r="G292" s="33"/>
    </row>
    <row r="293" spans="7:7" x14ac:dyDescent="0.25">
      <c r="G293" s="33"/>
    </row>
    <row r="294" spans="7:7" x14ac:dyDescent="0.25">
      <c r="G294" s="33"/>
    </row>
    <row r="295" spans="7:7" x14ac:dyDescent="0.25">
      <c r="G295" s="33"/>
    </row>
    <row r="296" spans="7:7" x14ac:dyDescent="0.25">
      <c r="G296" s="33"/>
    </row>
    <row r="297" spans="7:7" x14ac:dyDescent="0.25">
      <c r="G297" s="33"/>
    </row>
    <row r="298" spans="7:7" x14ac:dyDescent="0.25">
      <c r="G298" s="33"/>
    </row>
    <row r="299" spans="7:7" x14ac:dyDescent="0.25">
      <c r="G299" s="33"/>
    </row>
    <row r="300" spans="7:7" x14ac:dyDescent="0.25">
      <c r="G300" s="33"/>
    </row>
    <row r="301" spans="7:7" x14ac:dyDescent="0.25">
      <c r="G301" s="33"/>
    </row>
    <row r="302" spans="7:7" x14ac:dyDescent="0.25">
      <c r="G302" s="33"/>
    </row>
    <row r="303" spans="7:7" x14ac:dyDescent="0.25">
      <c r="G303" s="33"/>
    </row>
    <row r="304" spans="7:7" x14ac:dyDescent="0.25">
      <c r="G304" s="33"/>
    </row>
    <row r="305" spans="7:7" x14ac:dyDescent="0.25">
      <c r="G305" s="33"/>
    </row>
    <row r="306" spans="7:7" x14ac:dyDescent="0.25">
      <c r="G306" s="33"/>
    </row>
    <row r="307" spans="7:7" x14ac:dyDescent="0.25">
      <c r="G307" s="33"/>
    </row>
    <row r="308" spans="7:7" x14ac:dyDescent="0.25">
      <c r="G308" s="33"/>
    </row>
    <row r="309" spans="7:7" x14ac:dyDescent="0.25">
      <c r="G309" s="33"/>
    </row>
    <row r="310" spans="7:7" x14ac:dyDescent="0.25">
      <c r="G310" s="33"/>
    </row>
    <row r="311" spans="7:7" x14ac:dyDescent="0.25">
      <c r="G311" s="33"/>
    </row>
    <row r="312" spans="7:7" x14ac:dyDescent="0.25">
      <c r="G312" s="33"/>
    </row>
    <row r="313" spans="7:7" x14ac:dyDescent="0.25">
      <c r="G313" s="33"/>
    </row>
    <row r="314" spans="7:7" x14ac:dyDescent="0.25">
      <c r="G314" s="33"/>
    </row>
    <row r="315" spans="7:7" x14ac:dyDescent="0.25">
      <c r="G315" s="33"/>
    </row>
    <row r="316" spans="7:7" x14ac:dyDescent="0.25">
      <c r="G316" s="33"/>
    </row>
    <row r="317" spans="7:7" x14ac:dyDescent="0.25">
      <c r="G317" s="33"/>
    </row>
    <row r="318" spans="7:7" x14ac:dyDescent="0.25">
      <c r="G318" s="33"/>
    </row>
    <row r="319" spans="7:7" x14ac:dyDescent="0.25">
      <c r="G319" s="33"/>
    </row>
    <row r="320" spans="7:7" x14ac:dyDescent="0.25">
      <c r="G320" s="33"/>
    </row>
    <row r="321" spans="7:7" x14ac:dyDescent="0.25">
      <c r="G321" s="33"/>
    </row>
    <row r="322" spans="7:7" x14ac:dyDescent="0.25">
      <c r="G322" s="33"/>
    </row>
    <row r="323" spans="7:7" x14ac:dyDescent="0.25">
      <c r="G323" s="33"/>
    </row>
    <row r="324" spans="7:7" x14ac:dyDescent="0.25">
      <c r="G324" s="33"/>
    </row>
    <row r="325" spans="7:7" x14ac:dyDescent="0.25">
      <c r="G325" s="33"/>
    </row>
    <row r="326" spans="7:7" x14ac:dyDescent="0.25">
      <c r="G326" s="33"/>
    </row>
    <row r="327" spans="7:7" x14ac:dyDescent="0.25">
      <c r="G327" s="33"/>
    </row>
    <row r="328" spans="7:7" x14ac:dyDescent="0.25">
      <c r="G328" s="33"/>
    </row>
    <row r="329" spans="7:7" x14ac:dyDescent="0.25">
      <c r="G329" s="33"/>
    </row>
    <row r="330" spans="7:7" x14ac:dyDescent="0.25">
      <c r="G330" s="33"/>
    </row>
    <row r="331" spans="7:7" x14ac:dyDescent="0.25">
      <c r="G331" s="33"/>
    </row>
    <row r="332" spans="7:7" x14ac:dyDescent="0.25">
      <c r="G332" s="33"/>
    </row>
    <row r="333" spans="7:7" x14ac:dyDescent="0.25">
      <c r="G333" s="33"/>
    </row>
    <row r="334" spans="7:7" x14ac:dyDescent="0.25">
      <c r="G334" s="33"/>
    </row>
    <row r="335" spans="7:7" x14ac:dyDescent="0.25">
      <c r="G335" s="33"/>
    </row>
    <row r="336" spans="7:7" x14ac:dyDescent="0.25">
      <c r="G336" s="33"/>
    </row>
    <row r="337" spans="7:7" x14ac:dyDescent="0.25">
      <c r="G337" s="33"/>
    </row>
    <row r="338" spans="7:7" x14ac:dyDescent="0.25">
      <c r="G338" s="33"/>
    </row>
    <row r="339" spans="7:7" x14ac:dyDescent="0.25">
      <c r="G339" s="33"/>
    </row>
    <row r="340" spans="7:7" x14ac:dyDescent="0.25">
      <c r="G340" s="33"/>
    </row>
    <row r="341" spans="7:7" x14ac:dyDescent="0.25">
      <c r="G341" s="33"/>
    </row>
    <row r="342" spans="7:7" x14ac:dyDescent="0.25">
      <c r="G342" s="33"/>
    </row>
    <row r="343" spans="7:7" x14ac:dyDescent="0.25">
      <c r="G343" s="33"/>
    </row>
    <row r="344" spans="7:7" x14ac:dyDescent="0.25">
      <c r="G344" s="33"/>
    </row>
    <row r="345" spans="7:7" x14ac:dyDescent="0.25">
      <c r="G345" s="33"/>
    </row>
    <row r="346" spans="7:7" x14ac:dyDescent="0.25">
      <c r="G346" s="33"/>
    </row>
    <row r="347" spans="7:7" x14ac:dyDescent="0.25">
      <c r="G347" s="33"/>
    </row>
    <row r="348" spans="7:7" x14ac:dyDescent="0.25">
      <c r="G348" s="33"/>
    </row>
    <row r="349" spans="7:7" x14ac:dyDescent="0.25">
      <c r="G349" s="33"/>
    </row>
    <row r="350" spans="7:7" x14ac:dyDescent="0.25">
      <c r="G350" s="33"/>
    </row>
    <row r="351" spans="7:7" x14ac:dyDescent="0.25">
      <c r="G351" s="33"/>
    </row>
    <row r="352" spans="7:7" x14ac:dyDescent="0.25">
      <c r="G352" s="33"/>
    </row>
    <row r="353" spans="7:7" x14ac:dyDescent="0.25">
      <c r="G353" s="33"/>
    </row>
    <row r="354" spans="7:7" x14ac:dyDescent="0.25">
      <c r="G354" s="33"/>
    </row>
    <row r="355" spans="7:7" x14ac:dyDescent="0.25">
      <c r="G355" s="33"/>
    </row>
    <row r="356" spans="7:7" x14ac:dyDescent="0.25">
      <c r="G356" s="33"/>
    </row>
    <row r="357" spans="7:7" x14ac:dyDescent="0.25">
      <c r="G357" s="33"/>
    </row>
    <row r="358" spans="7:7" x14ac:dyDescent="0.25">
      <c r="G358" s="33"/>
    </row>
    <row r="359" spans="7:7" x14ac:dyDescent="0.25">
      <c r="G359" s="33"/>
    </row>
    <row r="360" spans="7:7" x14ac:dyDescent="0.25">
      <c r="G360" s="33"/>
    </row>
    <row r="361" spans="7:7" x14ac:dyDescent="0.25">
      <c r="G361" s="33"/>
    </row>
    <row r="362" spans="7:7" x14ac:dyDescent="0.25">
      <c r="G362" s="33"/>
    </row>
    <row r="363" spans="7:7" x14ac:dyDescent="0.25">
      <c r="G363" s="33"/>
    </row>
    <row r="364" spans="7:7" x14ac:dyDescent="0.25">
      <c r="G364" s="33"/>
    </row>
    <row r="365" spans="7:7" x14ac:dyDescent="0.25">
      <c r="G365" s="33"/>
    </row>
    <row r="366" spans="7:7" x14ac:dyDescent="0.25">
      <c r="G366" s="33"/>
    </row>
    <row r="367" spans="7:7" x14ac:dyDescent="0.25">
      <c r="G367" s="33"/>
    </row>
    <row r="368" spans="7:7" x14ac:dyDescent="0.25">
      <c r="G368" s="33"/>
    </row>
    <row r="369" spans="7:7" x14ac:dyDescent="0.25">
      <c r="G369" s="33"/>
    </row>
    <row r="370" spans="7:7" x14ac:dyDescent="0.25">
      <c r="G370" s="33"/>
    </row>
    <row r="371" spans="7:7" x14ac:dyDescent="0.25">
      <c r="G371" s="33"/>
    </row>
    <row r="372" spans="7:7" x14ac:dyDescent="0.25">
      <c r="G372" s="33"/>
    </row>
    <row r="373" spans="7:7" x14ac:dyDescent="0.25">
      <c r="G373" s="33"/>
    </row>
    <row r="374" spans="7:7" x14ac:dyDescent="0.25">
      <c r="G374" s="33"/>
    </row>
    <row r="375" spans="7:7" x14ac:dyDescent="0.25">
      <c r="G375" s="33"/>
    </row>
    <row r="376" spans="7:7" x14ac:dyDescent="0.25">
      <c r="G376" s="33"/>
    </row>
    <row r="377" spans="7:7" x14ac:dyDescent="0.25">
      <c r="G377" s="33"/>
    </row>
    <row r="378" spans="7:7" x14ac:dyDescent="0.25">
      <c r="G378" s="33"/>
    </row>
    <row r="379" spans="7:7" x14ac:dyDescent="0.25">
      <c r="G379" s="33"/>
    </row>
    <row r="380" spans="7:7" x14ac:dyDescent="0.25">
      <c r="G380" s="33"/>
    </row>
    <row r="381" spans="7:7" x14ac:dyDescent="0.25">
      <c r="G381" s="33"/>
    </row>
    <row r="382" spans="7:7" x14ac:dyDescent="0.25">
      <c r="G382" s="33"/>
    </row>
    <row r="383" spans="7:7" x14ac:dyDescent="0.25">
      <c r="G383" s="33"/>
    </row>
    <row r="384" spans="7:7" x14ac:dyDescent="0.25">
      <c r="G384" s="33"/>
    </row>
    <row r="385" spans="7:7" x14ac:dyDescent="0.25">
      <c r="G385" s="33"/>
    </row>
    <row r="386" spans="7:7" x14ac:dyDescent="0.25">
      <c r="G386" s="33"/>
    </row>
    <row r="387" spans="7:7" x14ac:dyDescent="0.25">
      <c r="G387" s="33"/>
    </row>
    <row r="388" spans="7:7" x14ac:dyDescent="0.25">
      <c r="G388" s="33"/>
    </row>
    <row r="389" spans="7:7" x14ac:dyDescent="0.25">
      <c r="G389" s="33"/>
    </row>
    <row r="390" spans="7:7" x14ac:dyDescent="0.25">
      <c r="G390" s="33"/>
    </row>
    <row r="391" spans="7:7" x14ac:dyDescent="0.25">
      <c r="G391" s="33"/>
    </row>
    <row r="392" spans="7:7" x14ac:dyDescent="0.25">
      <c r="G392" s="33"/>
    </row>
    <row r="393" spans="7:7" x14ac:dyDescent="0.25">
      <c r="G393" s="33"/>
    </row>
    <row r="394" spans="7:7" x14ac:dyDescent="0.25">
      <c r="G394" s="33"/>
    </row>
    <row r="395" spans="7:7" x14ac:dyDescent="0.25">
      <c r="G395" s="33"/>
    </row>
    <row r="396" spans="7:7" x14ac:dyDescent="0.25">
      <c r="G396" s="33"/>
    </row>
    <row r="397" spans="7:7" x14ac:dyDescent="0.25">
      <c r="G397" s="33"/>
    </row>
    <row r="398" spans="7:7" x14ac:dyDescent="0.25">
      <c r="G398" s="33"/>
    </row>
    <row r="399" spans="7:7" x14ac:dyDescent="0.25">
      <c r="G399" s="33"/>
    </row>
    <row r="400" spans="7:7" x14ac:dyDescent="0.25">
      <c r="G400" s="33"/>
    </row>
    <row r="401" spans="7:7" x14ac:dyDescent="0.25">
      <c r="G401" s="33"/>
    </row>
    <row r="402" spans="7:7" x14ac:dyDescent="0.25">
      <c r="G402" s="33"/>
    </row>
    <row r="403" spans="7:7" x14ac:dyDescent="0.25">
      <c r="G403" s="33"/>
    </row>
    <row r="404" spans="7:7" x14ac:dyDescent="0.25">
      <c r="G404" s="33"/>
    </row>
    <row r="405" spans="7:7" x14ac:dyDescent="0.25">
      <c r="G405" s="33"/>
    </row>
    <row r="406" spans="7:7" x14ac:dyDescent="0.25">
      <c r="G406" s="33"/>
    </row>
    <row r="407" spans="7:7" x14ac:dyDescent="0.25">
      <c r="G407" s="33"/>
    </row>
    <row r="408" spans="7:7" x14ac:dyDescent="0.25">
      <c r="G408" s="33"/>
    </row>
    <row r="409" spans="7:7" x14ac:dyDescent="0.25">
      <c r="G409" s="33"/>
    </row>
    <row r="410" spans="7:7" x14ac:dyDescent="0.25">
      <c r="G410" s="33"/>
    </row>
    <row r="411" spans="7:7" x14ac:dyDescent="0.25">
      <c r="G411" s="33"/>
    </row>
    <row r="412" spans="7:7" x14ac:dyDescent="0.25">
      <c r="G412" s="33"/>
    </row>
    <row r="413" spans="7:7" x14ac:dyDescent="0.25">
      <c r="G413" s="33"/>
    </row>
    <row r="414" spans="7:7" x14ac:dyDescent="0.25">
      <c r="G414" s="33"/>
    </row>
    <row r="415" spans="7:7" x14ac:dyDescent="0.25">
      <c r="G415" s="33"/>
    </row>
    <row r="416" spans="7:7" x14ac:dyDescent="0.25">
      <c r="G416" s="33"/>
    </row>
    <row r="417" spans="7:7" x14ac:dyDescent="0.25">
      <c r="G417" s="33"/>
    </row>
    <row r="418" spans="7:7" x14ac:dyDescent="0.25">
      <c r="G418" s="33"/>
    </row>
    <row r="419" spans="7:7" x14ac:dyDescent="0.25">
      <c r="G419" s="33"/>
    </row>
    <row r="420" spans="7:7" x14ac:dyDescent="0.25">
      <c r="G420" s="33"/>
    </row>
    <row r="421" spans="7:7" x14ac:dyDescent="0.25">
      <c r="G421" s="33"/>
    </row>
    <row r="422" spans="7:7" x14ac:dyDescent="0.25">
      <c r="G422" s="33"/>
    </row>
    <row r="423" spans="7:7" x14ac:dyDescent="0.25">
      <c r="G423" s="33"/>
    </row>
    <row r="424" spans="7:7" x14ac:dyDescent="0.25">
      <c r="G424" s="33"/>
    </row>
    <row r="425" spans="7:7" x14ac:dyDescent="0.25">
      <c r="G425" s="33"/>
    </row>
    <row r="426" spans="7:7" x14ac:dyDescent="0.25">
      <c r="G426" s="33"/>
    </row>
    <row r="427" spans="7:7" x14ac:dyDescent="0.25">
      <c r="G427" s="33"/>
    </row>
    <row r="428" spans="7:7" x14ac:dyDescent="0.25">
      <c r="G428" s="33"/>
    </row>
    <row r="429" spans="7:7" x14ac:dyDescent="0.25">
      <c r="G429" s="33"/>
    </row>
    <row r="430" spans="7:7" x14ac:dyDescent="0.25">
      <c r="G430" s="33"/>
    </row>
    <row r="431" spans="7:7" x14ac:dyDescent="0.25">
      <c r="G431" s="33"/>
    </row>
    <row r="432" spans="7:7" x14ac:dyDescent="0.25">
      <c r="G432" s="33"/>
    </row>
    <row r="433" spans="7:7" x14ac:dyDescent="0.25">
      <c r="G433" s="33"/>
    </row>
    <row r="434" spans="7:7" x14ac:dyDescent="0.25">
      <c r="G434" s="33"/>
    </row>
    <row r="435" spans="7:7" x14ac:dyDescent="0.25">
      <c r="G435" s="33"/>
    </row>
    <row r="436" spans="7:7" x14ac:dyDescent="0.25">
      <c r="G436" s="33"/>
    </row>
    <row r="437" spans="7:7" x14ac:dyDescent="0.25">
      <c r="G437" s="33"/>
    </row>
    <row r="438" spans="7:7" x14ac:dyDescent="0.25">
      <c r="G438" s="33"/>
    </row>
    <row r="439" spans="7:7" x14ac:dyDescent="0.25">
      <c r="G439" s="33"/>
    </row>
    <row r="440" spans="7:7" x14ac:dyDescent="0.25">
      <c r="G440" s="33"/>
    </row>
    <row r="441" spans="7:7" x14ac:dyDescent="0.25">
      <c r="G441" s="33"/>
    </row>
    <row r="442" spans="7:7" x14ac:dyDescent="0.25">
      <c r="G442" s="33"/>
    </row>
    <row r="443" spans="7:7" x14ac:dyDescent="0.25">
      <c r="G443" s="33"/>
    </row>
    <row r="444" spans="7:7" x14ac:dyDescent="0.25">
      <c r="G444" s="33"/>
    </row>
    <row r="445" spans="7:7" x14ac:dyDescent="0.25">
      <c r="G445" s="33"/>
    </row>
    <row r="446" spans="7:7" x14ac:dyDescent="0.25">
      <c r="G446" s="33"/>
    </row>
    <row r="447" spans="7:7" x14ac:dyDescent="0.25">
      <c r="G447" s="33"/>
    </row>
    <row r="448" spans="7:7" x14ac:dyDescent="0.25">
      <c r="G448" s="33"/>
    </row>
    <row r="449" spans="7:7" x14ac:dyDescent="0.25">
      <c r="G449" s="33"/>
    </row>
    <row r="450" spans="7:7" x14ac:dyDescent="0.25">
      <c r="G450" s="33"/>
    </row>
    <row r="451" spans="7:7" x14ac:dyDescent="0.25">
      <c r="G451" s="33"/>
    </row>
    <row r="452" spans="7:7" x14ac:dyDescent="0.25">
      <c r="G452" s="33"/>
    </row>
    <row r="453" spans="7:7" x14ac:dyDescent="0.25">
      <c r="G453" s="33"/>
    </row>
    <row r="454" spans="7:7" x14ac:dyDescent="0.25">
      <c r="G454" s="33"/>
    </row>
    <row r="455" spans="7:7" x14ac:dyDescent="0.25">
      <c r="G455" s="33"/>
    </row>
    <row r="456" spans="7:7" x14ac:dyDescent="0.25">
      <c r="G456" s="33"/>
    </row>
    <row r="457" spans="7:7" x14ac:dyDescent="0.25">
      <c r="G457" s="33"/>
    </row>
    <row r="458" spans="7:7" x14ac:dyDescent="0.25">
      <c r="G458" s="33"/>
    </row>
    <row r="459" spans="7:7" x14ac:dyDescent="0.25">
      <c r="G459" s="33"/>
    </row>
    <row r="460" spans="7:7" x14ac:dyDescent="0.25">
      <c r="G460" s="33"/>
    </row>
    <row r="461" spans="7:7" x14ac:dyDescent="0.25">
      <c r="G461" s="33"/>
    </row>
    <row r="462" spans="7:7" x14ac:dyDescent="0.25">
      <c r="G462" s="33"/>
    </row>
    <row r="463" spans="7:7" x14ac:dyDescent="0.25">
      <c r="G463" s="33"/>
    </row>
    <row r="464" spans="7:7" x14ac:dyDescent="0.25">
      <c r="G464" s="33"/>
    </row>
    <row r="465" spans="7:7" x14ac:dyDescent="0.25">
      <c r="G465" s="33"/>
    </row>
    <row r="466" spans="7:7" x14ac:dyDescent="0.25">
      <c r="G466" s="33"/>
    </row>
    <row r="467" spans="7:7" x14ac:dyDescent="0.25">
      <c r="G467" s="33"/>
    </row>
    <row r="468" spans="7:7" x14ac:dyDescent="0.25">
      <c r="G468" s="33"/>
    </row>
    <row r="469" spans="7:7" x14ac:dyDescent="0.25">
      <c r="G469" s="33"/>
    </row>
    <row r="470" spans="7:7" x14ac:dyDescent="0.25">
      <c r="G470" s="33"/>
    </row>
    <row r="471" spans="7:7" x14ac:dyDescent="0.25">
      <c r="G471" s="33"/>
    </row>
    <row r="472" spans="7:7" x14ac:dyDescent="0.25">
      <c r="G472" s="33"/>
    </row>
    <row r="473" spans="7:7" x14ac:dyDescent="0.25">
      <c r="G473" s="33"/>
    </row>
    <row r="474" spans="7:7" x14ac:dyDescent="0.25">
      <c r="G474" s="33"/>
    </row>
    <row r="475" spans="7:7" x14ac:dyDescent="0.25">
      <c r="G475" s="33"/>
    </row>
    <row r="476" spans="7:7" x14ac:dyDescent="0.25">
      <c r="G476" s="33"/>
    </row>
    <row r="477" spans="7:7" x14ac:dyDescent="0.25">
      <c r="G477" s="33"/>
    </row>
    <row r="478" spans="7:7" x14ac:dyDescent="0.25">
      <c r="G478" s="33"/>
    </row>
    <row r="479" spans="7:7" x14ac:dyDescent="0.25">
      <c r="G479" s="33"/>
    </row>
    <row r="480" spans="7:7" x14ac:dyDescent="0.25">
      <c r="G480" s="33"/>
    </row>
    <row r="481" spans="7:7" x14ac:dyDescent="0.25">
      <c r="G481" s="33"/>
    </row>
    <row r="482" spans="7:7" x14ac:dyDescent="0.25">
      <c r="G482" s="33"/>
    </row>
    <row r="483" spans="7:7" x14ac:dyDescent="0.25">
      <c r="G483" s="33"/>
    </row>
    <row r="484" spans="7:7" x14ac:dyDescent="0.25">
      <c r="G484" s="33"/>
    </row>
    <row r="485" spans="7:7" x14ac:dyDescent="0.25">
      <c r="G485" s="33"/>
    </row>
    <row r="486" spans="7:7" x14ac:dyDescent="0.25">
      <c r="G486" s="33"/>
    </row>
    <row r="487" spans="7:7" x14ac:dyDescent="0.25">
      <c r="G487" s="33"/>
    </row>
    <row r="488" spans="7:7" x14ac:dyDescent="0.25">
      <c r="G488" s="33"/>
    </row>
    <row r="489" spans="7:7" x14ac:dyDescent="0.25">
      <c r="G489" s="33"/>
    </row>
    <row r="490" spans="7:7" x14ac:dyDescent="0.25">
      <c r="G490" s="33"/>
    </row>
    <row r="491" spans="7:7" x14ac:dyDescent="0.25">
      <c r="G491" s="33"/>
    </row>
    <row r="492" spans="7:7" x14ac:dyDescent="0.25">
      <c r="G492" s="33"/>
    </row>
    <row r="493" spans="7:7" x14ac:dyDescent="0.25">
      <c r="G493" s="33"/>
    </row>
    <row r="494" spans="7:7" x14ac:dyDescent="0.25">
      <c r="G494" s="33"/>
    </row>
    <row r="495" spans="7:7" x14ac:dyDescent="0.25">
      <c r="G495" s="33"/>
    </row>
    <row r="496" spans="7:7" x14ac:dyDescent="0.25">
      <c r="G496" s="33"/>
    </row>
    <row r="497" spans="7:7" x14ac:dyDescent="0.25">
      <c r="G497" s="33"/>
    </row>
    <row r="498" spans="7:7" x14ac:dyDescent="0.25">
      <c r="G498" s="33"/>
    </row>
    <row r="499" spans="7:7" x14ac:dyDescent="0.25">
      <c r="G499" s="33"/>
    </row>
    <row r="500" spans="7:7" x14ac:dyDescent="0.25">
      <c r="G500" s="33"/>
    </row>
    <row r="501" spans="7:7" x14ac:dyDescent="0.25">
      <c r="G501" s="33"/>
    </row>
    <row r="502" spans="7:7" x14ac:dyDescent="0.25">
      <c r="G502" s="33"/>
    </row>
    <row r="503" spans="7:7" x14ac:dyDescent="0.25">
      <c r="G503" s="33"/>
    </row>
    <row r="504" spans="7:7" x14ac:dyDescent="0.25">
      <c r="G504" s="33"/>
    </row>
    <row r="505" spans="7:7" x14ac:dyDescent="0.25">
      <c r="G505" s="33"/>
    </row>
    <row r="506" spans="7:7" x14ac:dyDescent="0.25">
      <c r="G506" s="33"/>
    </row>
    <row r="507" spans="7:7" x14ac:dyDescent="0.25">
      <c r="G507" s="33"/>
    </row>
    <row r="508" spans="7:7" x14ac:dyDescent="0.25">
      <c r="G508" s="33"/>
    </row>
    <row r="509" spans="7:7" x14ac:dyDescent="0.25">
      <c r="G509" s="33"/>
    </row>
    <row r="510" spans="7:7" x14ac:dyDescent="0.25">
      <c r="G510" s="33"/>
    </row>
    <row r="511" spans="7:7" x14ac:dyDescent="0.25">
      <c r="G511" s="33"/>
    </row>
    <row r="512" spans="7:7" x14ac:dyDescent="0.25">
      <c r="G512" s="33"/>
    </row>
    <row r="513" spans="7:7" x14ac:dyDescent="0.25">
      <c r="G513" s="33"/>
    </row>
    <row r="514" spans="7:7" x14ac:dyDescent="0.25">
      <c r="G514" s="33"/>
    </row>
    <row r="515" spans="7:7" x14ac:dyDescent="0.25">
      <c r="G515" s="33"/>
    </row>
    <row r="516" spans="7:7" x14ac:dyDescent="0.25">
      <c r="G516" s="33"/>
    </row>
    <row r="517" spans="7:7" x14ac:dyDescent="0.25">
      <c r="G517" s="33"/>
    </row>
    <row r="518" spans="7:7" x14ac:dyDescent="0.25">
      <c r="G518" s="33"/>
    </row>
    <row r="519" spans="7:7" x14ac:dyDescent="0.25">
      <c r="G519" s="33"/>
    </row>
    <row r="520" spans="7:7" x14ac:dyDescent="0.25">
      <c r="G520" s="33"/>
    </row>
    <row r="521" spans="7:7" x14ac:dyDescent="0.25">
      <c r="G521" s="33"/>
    </row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31.12.2020 BİLANÇO</vt:lpstr>
      <vt:lpstr>31.12.2020 BAĞIŞLAR VE GELİRLER</vt:lpstr>
      <vt:lpstr>31.12.2020 GİDERLER</vt:lpstr>
      <vt:lpstr>'31.12.2020 BAĞIŞLAR VE GELİRLER'!Print_Area</vt:lpstr>
      <vt:lpstr>'31.12.2020 BİLANÇO'!Print_Area</vt:lpstr>
      <vt:lpstr>'31.12.2020 GİDERLER'!Print_Area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Goksel Yilmaz</cp:lastModifiedBy>
  <cp:lastPrinted>2022-08-26T11:56:39Z</cp:lastPrinted>
  <dcterms:created xsi:type="dcterms:W3CDTF">2020-10-14T15:52:58Z</dcterms:created>
  <dcterms:modified xsi:type="dcterms:W3CDTF">2022-08-26T12:50:19Z</dcterms:modified>
</cp:coreProperties>
</file>